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06" windowWidth="12120" windowHeight="8340" activeTab="1"/>
  </bookViews>
  <sheets>
    <sheet name="MARGES" sheetId="1" r:id="rId1"/>
    <sheet name="Silo-tour" sheetId="2" r:id="rId2"/>
    <sheet name="silo couloir" sheetId="3" r:id="rId3"/>
  </sheets>
  <definedNames>
    <definedName name="_xlnm.Print_Area" localSheetId="2">'silo couloir'!$A$1:$H$54</definedName>
    <definedName name="_xlnm.Print_Area" localSheetId="1">'Silo-tour'!$A$1:$H$52</definedName>
  </definedNames>
  <calcPr fullCalcOnLoad="1"/>
</workbook>
</file>

<file path=xl/sharedStrings.xml><?xml version="1.0" encoding="utf-8"?>
<sst xmlns="http://schemas.openxmlformats.org/spreadsheetml/2006/main" count="178" uniqueCount="124">
  <si>
    <t xml:space="preserve">NOM DE LA FERME: </t>
  </si>
  <si>
    <t>Adapté par:</t>
  </si>
  <si>
    <t>ITEM</t>
  </si>
  <si>
    <t>QTÉ</t>
  </si>
  <si>
    <t>PRIX</t>
  </si>
  <si>
    <t>UNITÉ</t>
  </si>
  <si>
    <t>COÛTS</t>
  </si>
  <si>
    <t>DÉBOURS</t>
  </si>
  <si>
    <t>LE</t>
  </si>
  <si>
    <t>TOTAUX</t>
  </si>
  <si>
    <t>VÔTRE</t>
  </si>
  <si>
    <t>A-  PRODUITS</t>
  </si>
  <si>
    <t>Ensilage  35 %  m.s. ( t )</t>
  </si>
  <si>
    <t>B- DÉBOURS</t>
  </si>
  <si>
    <t>1- APPROVISIONNEMENTS:</t>
  </si>
  <si>
    <t>Semence</t>
  </si>
  <si>
    <t>Fertilisants  ( 160-50-140 )</t>
  </si>
  <si>
    <t xml:space="preserve">        32-0-0 (gal US )</t>
  </si>
  <si>
    <t>Pierre  à  chaux</t>
  </si>
  <si>
    <t>Pesticides  prélevée   *</t>
  </si>
  <si>
    <t>2-  OPÉRATIONS CULTURALES</t>
  </si>
  <si>
    <t>À FORFAIT</t>
  </si>
  <si>
    <t>Coûts variables</t>
  </si>
  <si>
    <t xml:space="preserve">      Labour  ( loam )</t>
  </si>
  <si>
    <t xml:space="preserve">        Total</t>
  </si>
  <si>
    <t>3-  ENTREPOSAGE</t>
  </si>
  <si>
    <t>4-  AUTRES FRAIS</t>
  </si>
  <si>
    <t xml:space="preserve">        Intérêts marge crédit</t>
  </si>
  <si>
    <t xml:space="preserve">            Total</t>
  </si>
  <si>
    <t xml:space="preserve">           TOTAL  DÉBOURS</t>
  </si>
  <si>
    <t>C- MARGE SUR DÉBOURS    ( A - B )</t>
  </si>
  <si>
    <t>D- COÛT MOYEN</t>
  </si>
  <si>
    <t xml:space="preserve"> /tonne</t>
  </si>
  <si>
    <t xml:space="preserve">      Semoir  8 rangs</t>
  </si>
  <si>
    <t xml:space="preserve">     FRONTIER (1)</t>
  </si>
  <si>
    <t xml:space="preserve">     MARKSMAN (l)</t>
  </si>
  <si>
    <t xml:space="preserve">  Total  *  Si les vivaces ont été détruites l'année précedente</t>
  </si>
  <si>
    <t xml:space="preserve">        Main-d'œuvre salariée</t>
  </si>
  <si>
    <t xml:space="preserve">        Location de la terre </t>
  </si>
  <si>
    <t xml:space="preserve">   Fumier de ferme  (m³)</t>
  </si>
  <si>
    <t>automne  (71-60-180)</t>
  </si>
  <si>
    <t xml:space="preserve">        11-52-0 </t>
  </si>
  <si>
    <t xml:space="preserve">      Hersage  lourd  (loam)</t>
  </si>
  <si>
    <t xml:space="preserve">      Épandage engrais  2 fois  (tracteur seul)</t>
  </si>
  <si>
    <t xml:space="preserve">      Pulvérisation   1 fois</t>
  </si>
  <si>
    <t xml:space="preserve">      Sarclage   8 rangs  1 fois</t>
  </si>
  <si>
    <t>mois</t>
  </si>
  <si>
    <t xml:space="preserve">      Souffleur</t>
  </si>
  <si>
    <t>EN SILO TOUR</t>
  </si>
  <si>
    <t xml:space="preserve">      Fourragère  3 rangs</t>
  </si>
  <si>
    <t xml:space="preserve">      Transport des wagons (5)</t>
  </si>
  <si>
    <t xml:space="preserve">      Silo-tour  526 t</t>
  </si>
  <si>
    <t xml:space="preserve">     Épandage lisier (m³)</t>
  </si>
  <si>
    <t xml:space="preserve">       Assur-récolte collec. 90 %</t>
  </si>
  <si>
    <t>EN SILO COULOIR</t>
  </si>
  <si>
    <t xml:space="preserve">      Silo-couloir de 3 248 t</t>
  </si>
  <si>
    <t xml:space="preserve">  Brassage et chargement lisier (m³)</t>
  </si>
  <si>
    <t>* Prix basé sur une valeur du foin à 130 $ la tonne</t>
  </si>
  <si>
    <t xml:space="preserve">      Fourragère  automotrice</t>
  </si>
  <si>
    <t xml:space="preserve">      Transport avec 6 wagons </t>
  </si>
  <si>
    <t xml:space="preserve">      Épandage</t>
  </si>
  <si>
    <t>BUDGET  MAÏS  FOURRAGER 2007 L' HECTARE</t>
  </si>
  <si>
    <t>Réalisé par G. Beauregard et D. Ruel, agronomes</t>
  </si>
  <si>
    <t xml:space="preserve">      Cultivateur  (loam)</t>
  </si>
  <si>
    <t xml:space="preserve">        Entretien terre et taxes foncières</t>
  </si>
  <si>
    <t xml:space="preserve">        Entretien terre et taxes foncières </t>
  </si>
  <si>
    <r>
      <t xml:space="preserve">MARGE PRODUITS SUR DÉBOURS  30 novembre 2007 </t>
    </r>
    <r>
      <rPr>
        <b/>
        <vertAlign val="superscript"/>
        <sz val="12"/>
        <rFont val="Arial"/>
        <family val="2"/>
      </rPr>
      <t>(1)</t>
    </r>
  </si>
  <si>
    <t xml:space="preserve"> (Selon les budgets sept. 2007 de Denis Ruel, agr. MAPAQ et Guy Beauregard, agr., consultant)</t>
  </si>
  <si>
    <t xml:space="preserve">     CULTURE</t>
  </si>
  <si>
    <t>RENDEMENT</t>
  </si>
  <si>
    <t>Prix stabilisé</t>
  </si>
  <si>
    <t xml:space="preserve">MARGE </t>
  </si>
  <si>
    <t xml:space="preserve">    1. GRAINS</t>
  </si>
  <si>
    <t>KG / HA</t>
  </si>
  <si>
    <t>$ la tonne</t>
  </si>
  <si>
    <t>$/Ha</t>
  </si>
  <si>
    <t>- Fève de couleur</t>
  </si>
  <si>
    <t>- Soya Agrinature  (Prix stabilisé: 340 $ +  70 $/t)</t>
  </si>
  <si>
    <t>- Lin pour la graine  (Thunderbay + 53 $/t)</t>
  </si>
  <si>
    <t>- Soya  semis direct (Prix stabilisé)</t>
  </si>
  <si>
    <t>- Soya  sur billons (Prix stabilisé)</t>
  </si>
  <si>
    <r>
      <t xml:space="preserve">- Maïs-grain </t>
    </r>
    <r>
      <rPr>
        <b/>
        <sz val="9"/>
        <rFont val="Arial"/>
        <family val="2"/>
      </rPr>
      <t>humide</t>
    </r>
    <r>
      <rPr>
        <sz val="9"/>
        <rFont val="Arial"/>
        <family val="2"/>
      </rPr>
      <t xml:space="preserve"> vendu récolte (141 x 0,8372) + 32 $/t (comp.)</t>
    </r>
  </si>
  <si>
    <t>- Soya   RONDUP READY</t>
  </si>
  <si>
    <t>- Blé alimentation humaine Agrinature</t>
  </si>
  <si>
    <t>- Orge  brassicole 2 rangs  (Prix stabilisé: 239,99 $ + 32 $/t)</t>
  </si>
  <si>
    <t>- Soya   conventionnel</t>
  </si>
  <si>
    <t>- Canola fertilisé au lisier</t>
  </si>
  <si>
    <t>- Blé d'alimentation humaine</t>
  </si>
  <si>
    <t>- Maïs épi humide  (141 $ x 0,814 x 0,8) + 32 $/t compensation</t>
  </si>
  <si>
    <t>- Maïs-grain semis direct vendu à la récolte</t>
  </si>
  <si>
    <t>- Maïs-grain semis direct vendu au cours de l'année</t>
  </si>
  <si>
    <t>- Maïs-grain  sur billons</t>
  </si>
  <si>
    <r>
      <t xml:space="preserve">- Maïs-grain vendu récolte </t>
    </r>
    <r>
      <rPr>
        <b/>
        <sz val="9"/>
        <rFont val="Arial"/>
        <family val="2"/>
      </rPr>
      <t>régie conventionnelle</t>
    </r>
    <r>
      <rPr>
        <sz val="9"/>
        <rFont val="Arial"/>
        <family val="2"/>
      </rPr>
      <t xml:space="preserve"> (141 $/t + 32 $/t)</t>
    </r>
  </si>
  <si>
    <t>- Maïs-grain  vendu durant l'année régie conventionnelle (152 $ +  32 $/t )</t>
  </si>
  <si>
    <t>- Avoine nue (Prix stabilisé: 243,02 $ + 50,00 $ /t)</t>
  </si>
  <si>
    <t>- Avoine semis direct</t>
  </si>
  <si>
    <t>- Avoine non grainée</t>
  </si>
  <si>
    <t>- Orge non grainée</t>
  </si>
  <si>
    <t xml:space="preserve"> -Canola fertilisé aux  engrais minéraux</t>
  </si>
  <si>
    <t>- Orge  utilisée comme plante-abri</t>
  </si>
  <si>
    <t>- Avoine  utilisée comme plante-abri</t>
  </si>
  <si>
    <t>- Blé d'alimentation animale</t>
  </si>
  <si>
    <t xml:space="preserve">   2. FOURRAGES </t>
  </si>
  <si>
    <t>Tonnes / HA</t>
  </si>
  <si>
    <t>Prix / tonne</t>
  </si>
  <si>
    <t>Maïs fourrager  silo couloir ( 35 % m.s.) (3)</t>
  </si>
  <si>
    <t>Maïs fourrager  silo tour ( 35 % m.s.)</t>
  </si>
  <si>
    <t>Pâturage intensif   (89% m.s.)</t>
  </si>
  <si>
    <t>Pâturage en rotation  (89% m.s.)</t>
  </si>
  <si>
    <t>Ensilage mil-luzerne en silo couloir  (36% m.s.)</t>
  </si>
  <si>
    <r>
      <t xml:space="preserve">Ensilage mil-luzerne </t>
    </r>
    <r>
      <rPr>
        <b/>
        <sz val="10"/>
        <rFont val="Arial"/>
        <family val="2"/>
      </rPr>
      <t>annuelle</t>
    </r>
    <r>
      <rPr>
        <sz val="10"/>
        <rFont val="Arial"/>
        <family val="0"/>
      </rPr>
      <t xml:space="preserve"> en silo tour  (40% m.s.)</t>
    </r>
  </si>
  <si>
    <t>Ensilage mil-luzerne en silo-tour (40% m.s.)</t>
  </si>
  <si>
    <t>Foin mil-luzerne semis pur  (89% m.s.)</t>
  </si>
  <si>
    <t>Foin mil-luzerne avec orge (89% m.s.)</t>
  </si>
  <si>
    <r>
      <t xml:space="preserve">Foin </t>
    </r>
    <r>
      <rPr>
        <b/>
        <sz val="10"/>
        <rFont val="Arial"/>
        <family val="2"/>
      </rPr>
      <t xml:space="preserve">mil-luzerne </t>
    </r>
    <r>
      <rPr>
        <sz val="10"/>
        <rFont val="Arial"/>
        <family val="0"/>
      </rPr>
      <t>pour le commerce  (Grosses presses)</t>
    </r>
  </si>
  <si>
    <t>Ensilage mil-trèfle rouge-balles rondes enrobées (50% m.s.)</t>
  </si>
  <si>
    <t>Foin mil-trèfle rouge avec orge (89% m.s.) (balles rondes)</t>
  </si>
  <si>
    <t>Foin mil-trèfle rouge avec orge (petites balles rectangulaires)</t>
  </si>
  <si>
    <r>
      <t xml:space="preserve">Foin </t>
    </r>
    <r>
      <rPr>
        <b/>
        <sz val="10"/>
        <rFont val="Arial"/>
        <family val="2"/>
      </rPr>
      <t>mil-brome</t>
    </r>
    <r>
      <rPr>
        <sz val="10"/>
        <rFont val="Arial"/>
        <family val="0"/>
      </rPr>
      <t xml:space="preserve"> pour le commerce  (Grosses presses)</t>
    </r>
  </si>
  <si>
    <r>
      <t>N.B.</t>
    </r>
    <r>
      <rPr>
        <sz val="10"/>
        <rFont val="Arial"/>
        <family val="0"/>
      </rPr>
      <t xml:space="preserve"> (1) Nous faisons l'hypothèse que </t>
    </r>
    <r>
      <rPr>
        <b/>
        <sz val="11"/>
        <rFont val="Arial"/>
        <family val="2"/>
      </rPr>
      <t xml:space="preserve">toutes les terres et </t>
    </r>
    <r>
      <rPr>
        <b/>
        <u val="single"/>
        <sz val="11"/>
        <rFont val="Arial"/>
        <family val="2"/>
      </rPr>
      <t xml:space="preserve"> machines</t>
    </r>
    <r>
      <rPr>
        <b/>
        <sz val="11"/>
        <rFont val="Arial"/>
        <family val="2"/>
      </rPr>
      <t xml:space="preserve"> sont possédées par l'agriculteur.</t>
    </r>
  </si>
  <si>
    <t xml:space="preserve">        (2) Les marges varient avec les rendements et les prix obtenus. </t>
  </si>
  <si>
    <t xml:space="preserve">        (3) Basé sur un prix du foin de 130 $ la tonne à 89 % de matière sèche.</t>
  </si>
  <si>
    <r>
      <t xml:space="preserve">(1) </t>
    </r>
    <r>
      <rPr>
        <sz val="10"/>
        <rFont val="Arial"/>
        <family val="0"/>
      </rPr>
      <t xml:space="preserve"> MARGE PRODUITS SUR DÉBOURS = C'est ce qui reste à l'agriculteur pour vivre et effectuer les remboursements</t>
    </r>
  </si>
  <si>
    <r>
      <t xml:space="preserve">     sur les emprunts moyen et long terme de son entreprise. On parle ici en termes de </t>
    </r>
    <r>
      <rPr>
        <sz val="10"/>
        <rFont val="Arial"/>
        <family val="2"/>
      </rPr>
      <t>gestion financière.</t>
    </r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</si>
</sst>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.0\ &quot;$&quot;_-;\-* #,##0.0\ &quot;$&quot;_-;_-* &quot;-&quot;??\ &quot;$&quot;_-;_-@_-"/>
    <numFmt numFmtId="181" formatCode="_-* #,##0\ &quot;$&quot;_-;\-* #,##0\ &quot;$&quot;_-;_-* &quot;-&quot;??\ &quot;$&quot;_-;_-@_-"/>
    <numFmt numFmtId="182" formatCode="_-* #,##0.000\ &quot;$&quot;_-;\-* #,##0.000\ &quot;$&quot;_-;_-* &quot;-&quot;??\ &quot;$&quot;_-;_-@_-"/>
    <numFmt numFmtId="183" formatCode="_-* #,##0.0000\ &quot;$&quot;_-;\-* #,##0.0000\ &quot;$&quot;_-;_-* &quot;-&quot;??\ &quot;$&quot;_-;_-@_-"/>
    <numFmt numFmtId="184" formatCode="0.0%"/>
    <numFmt numFmtId="185" formatCode="0.0"/>
    <numFmt numFmtId="186" formatCode="0.000"/>
    <numFmt numFmtId="187" formatCode="0.000%"/>
    <numFmt numFmtId="188" formatCode="_ * #,##0.000_)\ _$_ ;_ * \(#,##0.000\)\ _$_ ;_ * &quot;-&quot;???_)\ _$_ ;_ @_ "/>
    <numFmt numFmtId="189" formatCode="#,##0\ _$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8" fontId="0" fillId="0" borderId="0" xfId="17" applyAlignment="1">
      <alignment/>
    </xf>
    <xf numFmtId="178" fontId="0" fillId="0" borderId="0" xfId="17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178" fontId="1" fillId="0" borderId="0" xfId="17" applyFont="1" applyAlignment="1">
      <alignment/>
    </xf>
    <xf numFmtId="0" fontId="4" fillId="0" borderId="0" xfId="0" applyFont="1" applyAlignment="1">
      <alignment/>
    </xf>
    <xf numFmtId="178" fontId="0" fillId="0" borderId="0" xfId="17" applyFont="1" applyAlignment="1">
      <alignment/>
    </xf>
    <xf numFmtId="178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2" fontId="0" fillId="0" borderId="0" xfId="0" applyNumberFormat="1" applyAlignment="1">
      <alignment/>
    </xf>
    <xf numFmtId="185" fontId="0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8" fontId="7" fillId="0" borderId="0" xfId="17" applyFont="1" applyAlignment="1">
      <alignment/>
    </xf>
    <xf numFmtId="0" fontId="7" fillId="0" borderId="0" xfId="0" applyFont="1" applyAlignment="1" quotePrefix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5" fontId="1" fillId="0" borderId="0" xfId="0" applyNumberFormat="1" applyFont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center"/>
    </xf>
    <xf numFmtId="178" fontId="0" fillId="0" borderId="0" xfId="17" applyNumberFormat="1" applyAlignment="1">
      <alignment/>
    </xf>
    <xf numFmtId="178" fontId="0" fillId="0" borderId="0" xfId="17" applyNumberFormat="1" applyAlignment="1">
      <alignment horizontal="center"/>
    </xf>
    <xf numFmtId="178" fontId="1" fillId="0" borderId="1" xfId="17" applyNumberFormat="1" applyFont="1" applyBorder="1" applyAlignment="1">
      <alignment/>
    </xf>
    <xf numFmtId="178" fontId="0" fillId="0" borderId="0" xfId="17" applyFont="1" applyBorder="1" applyAlignment="1">
      <alignment/>
    </xf>
    <xf numFmtId="178" fontId="0" fillId="0" borderId="0" xfId="17" applyNumberFormat="1" applyFont="1" applyBorder="1" applyAlignment="1">
      <alignment/>
    </xf>
    <xf numFmtId="178" fontId="8" fillId="0" borderId="0" xfId="17" applyFont="1" applyAlignment="1">
      <alignment/>
    </xf>
    <xf numFmtId="184" fontId="0" fillId="0" borderId="0" xfId="19" applyNumberFormat="1" applyAlignment="1">
      <alignment horizontal="center"/>
    </xf>
    <xf numFmtId="178" fontId="0" fillId="0" borderId="0" xfId="17" applyFont="1" applyAlignment="1">
      <alignment/>
    </xf>
    <xf numFmtId="10" fontId="0" fillId="0" borderId="0" xfId="19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 quotePrefix="1">
      <alignment/>
    </xf>
    <xf numFmtId="189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0" fontId="0" fillId="0" borderId="0" xfId="0" applyFont="1" applyAlignment="1" quotePrefix="1">
      <alignment/>
    </xf>
    <xf numFmtId="189" fontId="0" fillId="0" borderId="0" xfId="0" applyNumberFormat="1" applyFont="1" applyAlignment="1">
      <alignment horizontal="center"/>
    </xf>
    <xf numFmtId="0" fontId="12" fillId="0" borderId="0" xfId="0" applyFont="1" applyAlignment="1" quotePrefix="1">
      <alignment/>
    </xf>
    <xf numFmtId="0" fontId="6" fillId="0" borderId="0" xfId="0" applyFont="1" applyAlignment="1" quotePrefix="1">
      <alignment/>
    </xf>
    <xf numFmtId="178" fontId="0" fillId="0" borderId="0" xfId="17" applyFont="1" applyAlignment="1">
      <alignment horizontal="center"/>
    </xf>
    <xf numFmtId="0" fontId="1" fillId="0" borderId="0" xfId="0" applyFont="1" applyAlignment="1">
      <alignment/>
    </xf>
    <xf numFmtId="18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8" fontId="0" fillId="0" borderId="0" xfId="17" applyBorder="1" applyAlignment="1">
      <alignment/>
    </xf>
    <xf numFmtId="0" fontId="0" fillId="0" borderId="2" xfId="0" applyBorder="1" applyAlignment="1">
      <alignment/>
    </xf>
    <xf numFmtId="178" fontId="0" fillId="0" borderId="2" xfId="17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F28" sqref="F28"/>
    </sheetView>
  </sheetViews>
  <sheetFormatPr defaultColWidth="11.421875" defaultRowHeight="12.75"/>
  <cols>
    <col min="1" max="1" width="4.28125" style="0" customWidth="1"/>
    <col min="2" max="2" width="60.57421875" style="0" customWidth="1"/>
    <col min="3" max="3" width="14.57421875" style="0" customWidth="1"/>
    <col min="4" max="4" width="13.421875" style="0" customWidth="1"/>
    <col min="5" max="5" width="13.140625" style="0" customWidth="1"/>
  </cols>
  <sheetData>
    <row r="1" spans="2:5" ht="18.75">
      <c r="B1" s="60" t="s">
        <v>66</v>
      </c>
      <c r="C1" s="60"/>
      <c r="D1" s="60"/>
      <c r="E1" s="60"/>
    </row>
    <row r="2" spans="2:5" ht="12.75">
      <c r="B2" s="61" t="s">
        <v>67</v>
      </c>
      <c r="C2" s="61"/>
      <c r="D2" s="61"/>
      <c r="E2" s="61"/>
    </row>
    <row r="3" spans="2:5" ht="12.75">
      <c r="B3" s="42"/>
      <c r="C3" s="42"/>
      <c r="D3" s="42"/>
      <c r="E3" s="43"/>
    </row>
    <row r="4" spans="2:5" ht="15.75">
      <c r="B4" s="44" t="s">
        <v>68</v>
      </c>
      <c r="C4" s="41" t="s">
        <v>69</v>
      </c>
      <c r="D4" s="41" t="s">
        <v>70</v>
      </c>
      <c r="E4" s="41" t="s">
        <v>71</v>
      </c>
    </row>
    <row r="5" spans="2:5" ht="15.75">
      <c r="B5" s="44" t="s">
        <v>72</v>
      </c>
      <c r="C5" s="45" t="s">
        <v>73</v>
      </c>
      <c r="D5" s="45" t="s">
        <v>74</v>
      </c>
      <c r="E5" s="45" t="s">
        <v>75</v>
      </c>
    </row>
    <row r="6" spans="1:5" ht="12.75">
      <c r="A6">
        <v>1</v>
      </c>
      <c r="B6" s="46" t="s">
        <v>76</v>
      </c>
      <c r="C6" s="47">
        <v>2100</v>
      </c>
      <c r="D6" s="5">
        <v>760</v>
      </c>
      <c r="E6" s="48">
        <v>641.18</v>
      </c>
    </row>
    <row r="7" spans="1:5" ht="12.75">
      <c r="A7">
        <v>2</v>
      </c>
      <c r="B7" s="49" t="s">
        <v>77</v>
      </c>
      <c r="C7" s="50">
        <v>2880</v>
      </c>
      <c r="D7" s="39">
        <v>410</v>
      </c>
      <c r="E7" s="39">
        <v>665.58</v>
      </c>
    </row>
    <row r="8" spans="1:5" ht="12.75">
      <c r="A8">
        <v>3</v>
      </c>
      <c r="B8" s="46" t="s">
        <v>78</v>
      </c>
      <c r="C8" s="47">
        <v>1800</v>
      </c>
      <c r="D8" s="6">
        <v>588</v>
      </c>
      <c r="E8" s="48">
        <v>548.31</v>
      </c>
    </row>
    <row r="9" spans="1:5" ht="12.75">
      <c r="A9">
        <v>4</v>
      </c>
      <c r="B9" s="49" t="s">
        <v>79</v>
      </c>
      <c r="C9" s="50">
        <v>3000</v>
      </c>
      <c r="D9" s="39">
        <v>340</v>
      </c>
      <c r="E9" s="39">
        <v>391.77</v>
      </c>
    </row>
    <row r="10" spans="1:5" ht="12.75">
      <c r="A10">
        <v>5</v>
      </c>
      <c r="B10" s="49" t="s">
        <v>80</v>
      </c>
      <c r="C10" s="50">
        <v>3000</v>
      </c>
      <c r="D10" s="39">
        <v>340</v>
      </c>
      <c r="E10" s="39">
        <v>375.75</v>
      </c>
    </row>
    <row r="11" spans="1:5" ht="12.75">
      <c r="A11">
        <v>6</v>
      </c>
      <c r="B11" s="51" t="s">
        <v>81</v>
      </c>
      <c r="C11" s="47">
        <v>10511</v>
      </c>
      <c r="D11" s="5">
        <v>150.25</v>
      </c>
      <c r="E11" s="12">
        <v>367.39</v>
      </c>
    </row>
    <row r="12" spans="1:5" ht="12.75">
      <c r="A12">
        <v>7</v>
      </c>
      <c r="B12" s="49" t="s">
        <v>82</v>
      </c>
      <c r="C12" s="50">
        <v>3000</v>
      </c>
      <c r="D12" s="39">
        <v>340</v>
      </c>
      <c r="E12" s="39">
        <v>353.98</v>
      </c>
    </row>
    <row r="13" spans="1:5" ht="12.75">
      <c r="A13">
        <v>8</v>
      </c>
      <c r="B13" s="46" t="s">
        <v>83</v>
      </c>
      <c r="C13" s="47">
        <v>2130</v>
      </c>
      <c r="D13" s="5">
        <v>362.23</v>
      </c>
      <c r="E13" s="48">
        <v>336.72</v>
      </c>
    </row>
    <row r="14" spans="1:5" ht="12.75">
      <c r="A14">
        <v>9</v>
      </c>
      <c r="B14" s="46" t="s">
        <v>84</v>
      </c>
      <c r="C14" s="47">
        <v>3500</v>
      </c>
      <c r="D14" s="6">
        <v>271.99</v>
      </c>
      <c r="E14" s="48">
        <v>332.42</v>
      </c>
    </row>
    <row r="15" spans="1:5" ht="12.75">
      <c r="A15">
        <v>10</v>
      </c>
      <c r="B15" s="49" t="s">
        <v>85</v>
      </c>
      <c r="C15" s="50">
        <v>3000</v>
      </c>
      <c r="D15" s="39">
        <v>340</v>
      </c>
      <c r="E15" s="39">
        <v>320.84</v>
      </c>
    </row>
    <row r="16" spans="1:5" ht="12.75">
      <c r="A16">
        <v>11</v>
      </c>
      <c r="B16" s="46" t="s">
        <v>86</v>
      </c>
      <c r="C16" s="47">
        <v>2200</v>
      </c>
      <c r="D16" s="5">
        <v>413.29</v>
      </c>
      <c r="E16" s="5">
        <v>317.51</v>
      </c>
    </row>
    <row r="17" spans="1:5" ht="12.75">
      <c r="A17">
        <v>12</v>
      </c>
      <c r="B17" s="46" t="s">
        <v>87</v>
      </c>
      <c r="C17" s="47">
        <v>3550</v>
      </c>
      <c r="D17" s="12">
        <v>322.23</v>
      </c>
      <c r="E17" s="12">
        <v>302.48</v>
      </c>
    </row>
    <row r="18" spans="1:5" ht="12.75">
      <c r="A18">
        <v>13</v>
      </c>
      <c r="B18" s="49" t="s">
        <v>88</v>
      </c>
      <c r="C18" s="50">
        <v>12973</v>
      </c>
      <c r="D18" s="39">
        <v>124.02</v>
      </c>
      <c r="E18" s="39">
        <v>284.27</v>
      </c>
    </row>
    <row r="19" spans="1:5" ht="12.75">
      <c r="A19">
        <v>14</v>
      </c>
      <c r="B19" s="49" t="s">
        <v>89</v>
      </c>
      <c r="C19" s="50">
        <v>8800</v>
      </c>
      <c r="D19" s="39">
        <v>173.2</v>
      </c>
      <c r="E19" s="39">
        <v>278.71</v>
      </c>
    </row>
    <row r="20" spans="1:5" ht="12.75">
      <c r="A20">
        <v>15</v>
      </c>
      <c r="B20" s="49" t="s">
        <v>90</v>
      </c>
      <c r="C20" s="50">
        <v>8800</v>
      </c>
      <c r="D20" s="39">
        <v>184.2</v>
      </c>
      <c r="E20" s="39">
        <v>275.13</v>
      </c>
    </row>
    <row r="21" spans="1:5" ht="12.75">
      <c r="A21">
        <v>16</v>
      </c>
      <c r="B21" s="49" t="s">
        <v>91</v>
      </c>
      <c r="C21" s="50">
        <v>8800</v>
      </c>
      <c r="D21" s="39">
        <v>184.2</v>
      </c>
      <c r="E21" s="39">
        <v>268.79</v>
      </c>
    </row>
    <row r="22" spans="1:5" ht="12.75">
      <c r="A22">
        <v>17</v>
      </c>
      <c r="B22" s="51" t="s">
        <v>92</v>
      </c>
      <c r="C22" s="47">
        <v>8800</v>
      </c>
      <c r="D22" s="5">
        <v>173.2</v>
      </c>
      <c r="E22" s="12">
        <v>242.74</v>
      </c>
    </row>
    <row r="23" spans="1:5" ht="12.75">
      <c r="A23">
        <v>18</v>
      </c>
      <c r="B23" s="49" t="s">
        <v>93</v>
      </c>
      <c r="C23" s="50">
        <v>8800</v>
      </c>
      <c r="D23" s="39">
        <v>184.2</v>
      </c>
      <c r="E23" s="39">
        <v>239.17</v>
      </c>
    </row>
    <row r="24" spans="1:5" ht="12.75">
      <c r="A24">
        <v>19</v>
      </c>
      <c r="B24" s="46" t="s">
        <v>94</v>
      </c>
      <c r="C24" s="47">
        <v>2250</v>
      </c>
      <c r="D24" s="12">
        <v>293.02</v>
      </c>
      <c r="E24" s="12">
        <v>205.49</v>
      </c>
    </row>
    <row r="25" spans="1:5" ht="12.75">
      <c r="A25">
        <v>20</v>
      </c>
      <c r="B25" s="46" t="s">
        <v>95</v>
      </c>
      <c r="C25" s="47">
        <v>3000</v>
      </c>
      <c r="D25" s="12">
        <v>243.02</v>
      </c>
      <c r="E25" s="48">
        <v>201.67</v>
      </c>
    </row>
    <row r="26" spans="1:5" ht="12.75">
      <c r="A26">
        <v>21</v>
      </c>
      <c r="B26" s="46" t="s">
        <v>96</v>
      </c>
      <c r="C26" s="47">
        <v>3100</v>
      </c>
      <c r="D26" s="12">
        <v>243.02</v>
      </c>
      <c r="E26" s="48">
        <v>189.31</v>
      </c>
    </row>
    <row r="27" spans="1:5" ht="12.75">
      <c r="A27">
        <v>22</v>
      </c>
      <c r="B27" s="46" t="s">
        <v>97</v>
      </c>
      <c r="C27" s="47">
        <v>3500</v>
      </c>
      <c r="D27" s="5">
        <v>239.99</v>
      </c>
      <c r="E27" s="48">
        <v>178.49</v>
      </c>
    </row>
    <row r="28" spans="1:5" ht="12.75">
      <c r="A28">
        <v>23</v>
      </c>
      <c r="B28" s="46" t="s">
        <v>98</v>
      </c>
      <c r="C28" s="47">
        <v>2200</v>
      </c>
      <c r="D28" s="5">
        <v>413.29</v>
      </c>
      <c r="E28" s="5">
        <v>169.77</v>
      </c>
    </row>
    <row r="29" spans="1:5" ht="12.75">
      <c r="A29">
        <v>24</v>
      </c>
      <c r="B29" s="46" t="s">
        <v>99</v>
      </c>
      <c r="C29" s="47">
        <v>2600</v>
      </c>
      <c r="D29" s="5">
        <v>239.99</v>
      </c>
      <c r="E29" s="48">
        <v>158.11</v>
      </c>
    </row>
    <row r="30" spans="1:5" ht="12.75">
      <c r="A30">
        <v>25</v>
      </c>
      <c r="B30" s="46" t="s">
        <v>100</v>
      </c>
      <c r="C30" s="47">
        <v>2250</v>
      </c>
      <c r="D30" s="12">
        <v>243.02</v>
      </c>
      <c r="E30" s="5">
        <v>133.23</v>
      </c>
    </row>
    <row r="31" spans="1:5" ht="12.75">
      <c r="A31">
        <v>26</v>
      </c>
      <c r="B31" s="46" t="s">
        <v>101</v>
      </c>
      <c r="C31" s="47">
        <v>3400</v>
      </c>
      <c r="D31" s="12">
        <v>235.3</v>
      </c>
      <c r="E31" s="12">
        <v>94.48</v>
      </c>
    </row>
    <row r="32" spans="2:5" ht="15.75">
      <c r="B32" s="52" t="s">
        <v>102</v>
      </c>
      <c r="C32" s="45" t="s">
        <v>103</v>
      </c>
      <c r="D32" s="45" t="s">
        <v>104</v>
      </c>
      <c r="E32" s="5"/>
    </row>
    <row r="33" spans="2:5" ht="12.75">
      <c r="B33" t="s">
        <v>105</v>
      </c>
      <c r="C33" s="29">
        <v>40</v>
      </c>
      <c r="D33" s="53">
        <v>50</v>
      </c>
      <c r="E33" s="12">
        <v>1254.29</v>
      </c>
    </row>
    <row r="34" spans="2:5" ht="12.75">
      <c r="B34" t="s">
        <v>106</v>
      </c>
      <c r="C34" s="29">
        <v>40</v>
      </c>
      <c r="D34" s="5">
        <v>50</v>
      </c>
      <c r="E34" s="5">
        <v>1120.32</v>
      </c>
    </row>
    <row r="35" spans="2:5" ht="12.75">
      <c r="B35" t="s">
        <v>107</v>
      </c>
      <c r="C35" s="29">
        <v>6</v>
      </c>
      <c r="D35" s="5">
        <v>130</v>
      </c>
      <c r="E35" s="5">
        <v>489.38</v>
      </c>
    </row>
    <row r="36" spans="2:5" ht="12.75">
      <c r="B36" t="s">
        <v>108</v>
      </c>
      <c r="C36" s="29">
        <v>5.2</v>
      </c>
      <c r="D36" s="12">
        <v>130</v>
      </c>
      <c r="E36" s="5">
        <v>388.05</v>
      </c>
    </row>
    <row r="37" spans="2:5" ht="12.75">
      <c r="B37" t="s">
        <v>109</v>
      </c>
      <c r="C37" s="29">
        <v>17.8</v>
      </c>
      <c r="D37" s="12">
        <v>52.58</v>
      </c>
      <c r="E37" s="5">
        <v>366.91</v>
      </c>
    </row>
    <row r="38" spans="2:5" ht="12.75">
      <c r="B38" t="s">
        <v>110</v>
      </c>
      <c r="C38" s="29">
        <v>20</v>
      </c>
      <c r="D38" s="12">
        <v>58.5</v>
      </c>
      <c r="E38" s="5">
        <v>342.49</v>
      </c>
    </row>
    <row r="39" spans="2:5" ht="12.75">
      <c r="B39" t="s">
        <v>111</v>
      </c>
      <c r="C39" s="29">
        <v>16</v>
      </c>
      <c r="D39" s="12">
        <v>58.5</v>
      </c>
      <c r="E39" s="5">
        <v>339.94</v>
      </c>
    </row>
    <row r="40" spans="2:5" ht="12.75">
      <c r="B40" t="s">
        <v>112</v>
      </c>
      <c r="C40" s="29">
        <v>7</v>
      </c>
      <c r="D40" s="12">
        <v>130</v>
      </c>
      <c r="E40" s="5">
        <v>296.53</v>
      </c>
    </row>
    <row r="41" spans="2:5" ht="12.75">
      <c r="B41" t="s">
        <v>113</v>
      </c>
      <c r="C41" s="29">
        <v>7</v>
      </c>
      <c r="D41" s="12">
        <v>130</v>
      </c>
      <c r="E41" s="5">
        <v>260.15</v>
      </c>
    </row>
    <row r="42" spans="2:5" ht="12.75">
      <c r="B42" t="s">
        <v>114</v>
      </c>
      <c r="C42" s="29">
        <v>6.5</v>
      </c>
      <c r="D42" s="12">
        <v>130</v>
      </c>
      <c r="E42" s="39">
        <v>265.4</v>
      </c>
    </row>
    <row r="43" spans="2:5" ht="12.75">
      <c r="B43" t="s">
        <v>115</v>
      </c>
      <c r="C43" s="29">
        <v>10.8</v>
      </c>
      <c r="D43" s="12">
        <v>73.03</v>
      </c>
      <c r="E43" s="12">
        <v>242.55</v>
      </c>
    </row>
    <row r="44" spans="2:5" ht="12.75">
      <c r="B44" t="s">
        <v>116</v>
      </c>
      <c r="C44" s="29">
        <v>6</v>
      </c>
      <c r="D44" s="12">
        <v>130</v>
      </c>
      <c r="E44" s="5">
        <v>232.08</v>
      </c>
    </row>
    <row r="45" spans="2:5" ht="12.75">
      <c r="B45" t="s">
        <v>117</v>
      </c>
      <c r="C45" s="29">
        <v>6</v>
      </c>
      <c r="D45" s="12">
        <v>130</v>
      </c>
      <c r="E45" s="5">
        <v>191.9</v>
      </c>
    </row>
    <row r="46" spans="2:5" ht="12.75">
      <c r="B46" t="s">
        <v>118</v>
      </c>
      <c r="C46" s="29">
        <v>7</v>
      </c>
      <c r="D46" s="12">
        <v>130</v>
      </c>
      <c r="E46" s="39">
        <v>157.01</v>
      </c>
    </row>
    <row r="47" spans="3:5" ht="12.75">
      <c r="C47" s="29"/>
      <c r="E47" s="5"/>
    </row>
    <row r="48" spans="2:5" ht="15">
      <c r="B48" s="54" t="s">
        <v>119</v>
      </c>
      <c r="C48" s="29"/>
      <c r="E48" s="5"/>
    </row>
    <row r="49" spans="2:5" ht="12.75">
      <c r="B49" t="s">
        <v>120</v>
      </c>
      <c r="C49" s="55"/>
      <c r="D49" s="56"/>
      <c r="E49" s="57"/>
    </row>
    <row r="50" spans="2:5" ht="12.75">
      <c r="B50" t="s">
        <v>121</v>
      </c>
      <c r="D50" s="29"/>
      <c r="E50" s="5"/>
    </row>
    <row r="51" spans="2:5" ht="12.75">
      <c r="B51" s="58"/>
      <c r="C51" s="58"/>
      <c r="D51" s="58"/>
      <c r="E51" s="59"/>
    </row>
    <row r="52" spans="2:5" ht="12.75">
      <c r="B52" s="54" t="s">
        <v>122</v>
      </c>
      <c r="E52" s="5"/>
    </row>
    <row r="53" spans="2:5" ht="12.75">
      <c r="B53" t="s">
        <v>123</v>
      </c>
      <c r="E53" s="5"/>
    </row>
    <row r="54" ht="12.75">
      <c r="E54" s="5"/>
    </row>
    <row r="55" ht="12.75">
      <c r="E55" s="5"/>
    </row>
  </sheetData>
  <mergeCells count="2">
    <mergeCell ref="B1:E1"/>
    <mergeCell ref="B2:E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tabSelected="1" workbookViewId="0" topLeftCell="A1">
      <selection activeCell="A1" sqref="A1"/>
    </sheetView>
  </sheetViews>
  <sheetFormatPr defaultColWidth="11.421875" defaultRowHeight="12.75"/>
  <cols>
    <col min="3" max="3" width="9.28125" style="0" customWidth="1"/>
    <col min="4" max="4" width="10.28125" style="0" customWidth="1"/>
    <col min="5" max="5" width="8.7109375" style="0" customWidth="1"/>
    <col min="6" max="6" width="11.8515625" style="0" bestFit="1" customWidth="1"/>
    <col min="8" max="8" width="12.8515625" style="0" customWidth="1"/>
  </cols>
  <sheetData>
    <row r="1" spans="2:7" ht="20.25" customHeight="1">
      <c r="B1" s="2"/>
      <c r="C1" s="18" t="s">
        <v>61</v>
      </c>
      <c r="E1" s="2"/>
      <c r="F1" s="2"/>
      <c r="G1" s="2"/>
    </row>
    <row r="2" spans="1:8" ht="15.75">
      <c r="A2" s="62" t="s">
        <v>48</v>
      </c>
      <c r="B2" s="62"/>
      <c r="C2" s="62"/>
      <c r="D2" s="62"/>
      <c r="E2" s="62"/>
      <c r="F2" s="62"/>
      <c r="G2" s="62"/>
      <c r="H2" s="62"/>
    </row>
    <row r="3" spans="2:8" ht="12.75">
      <c r="B3" s="8" t="s">
        <v>0</v>
      </c>
      <c r="H3" s="21">
        <v>39417</v>
      </c>
    </row>
    <row r="4" ht="12.75">
      <c r="B4" s="9" t="s">
        <v>1</v>
      </c>
    </row>
    <row r="5" ht="12.75">
      <c r="B5" s="14" t="s">
        <v>62</v>
      </c>
    </row>
    <row r="7" spans="1:8" ht="15" customHeight="1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5" customHeight="1">
      <c r="C8" s="1"/>
      <c r="D8" s="1"/>
      <c r="E8" s="1"/>
      <c r="F8" s="15" t="s">
        <v>9</v>
      </c>
      <c r="G8" s="1"/>
      <c r="H8" s="16" t="s">
        <v>10</v>
      </c>
    </row>
    <row r="9" spans="1:8" ht="14.25" customHeight="1">
      <c r="A9" s="8" t="s">
        <v>11</v>
      </c>
      <c r="C9" s="20"/>
      <c r="D9" s="1"/>
      <c r="E9" s="1"/>
      <c r="F9" s="3"/>
      <c r="G9" s="1"/>
      <c r="H9" s="4"/>
    </row>
    <row r="10" spans="1:8" ht="12.75">
      <c r="A10" s="7" t="s">
        <v>12</v>
      </c>
      <c r="B10" s="1"/>
      <c r="C10" s="28">
        <v>40</v>
      </c>
      <c r="D10" s="5">
        <v>50</v>
      </c>
      <c r="E10" s="26">
        <v>1</v>
      </c>
      <c r="F10" s="32">
        <v>2000</v>
      </c>
      <c r="G10" s="32">
        <f>+F10</f>
        <v>2000</v>
      </c>
      <c r="H10" s="33">
        <f>C10*D10/E10</f>
        <v>2000</v>
      </c>
    </row>
    <row r="11" spans="1:8" ht="12.75">
      <c r="A11" s="7"/>
      <c r="B11" s="1"/>
      <c r="D11" s="37" t="s">
        <v>57</v>
      </c>
      <c r="F11" s="5"/>
      <c r="G11" s="5"/>
      <c r="H11" s="6"/>
    </row>
    <row r="12" spans="1:8" ht="12.75">
      <c r="A12" s="8" t="s">
        <v>13</v>
      </c>
      <c r="F12" s="5"/>
      <c r="G12" s="5"/>
      <c r="H12" s="5"/>
    </row>
    <row r="13" spans="1:7" ht="12.75">
      <c r="A13" s="11" t="s">
        <v>14</v>
      </c>
      <c r="F13" s="5"/>
      <c r="G13" s="5"/>
    </row>
    <row r="14" spans="1:8" ht="12.75">
      <c r="A14" t="s">
        <v>15</v>
      </c>
      <c r="C14" s="26">
        <v>82000</v>
      </c>
      <c r="D14" s="5">
        <v>140</v>
      </c>
      <c r="E14">
        <v>80000</v>
      </c>
      <c r="F14" s="5">
        <v>143.5</v>
      </c>
      <c r="G14" s="5">
        <f>+F14</f>
        <v>143.5</v>
      </c>
      <c r="H14" s="5">
        <f>C14*D14/E14</f>
        <v>143.5</v>
      </c>
    </row>
    <row r="15" spans="1:8" ht="12.75">
      <c r="A15" s="9" t="s">
        <v>16</v>
      </c>
      <c r="D15" s="5"/>
      <c r="F15" s="5"/>
      <c r="G15" s="5"/>
      <c r="H15" s="5"/>
    </row>
    <row r="16" spans="1:8" ht="12.75">
      <c r="A16" s="30" t="s">
        <v>39</v>
      </c>
      <c r="C16" s="26">
        <v>50</v>
      </c>
      <c r="D16" s="12" t="s">
        <v>40</v>
      </c>
      <c r="F16" s="5"/>
      <c r="G16" s="5"/>
      <c r="H16" s="5"/>
    </row>
    <row r="17" spans="1:8" ht="12.75">
      <c r="A17" s="9" t="s">
        <v>41</v>
      </c>
      <c r="C17" s="26">
        <v>50</v>
      </c>
      <c r="D17" s="5">
        <v>532</v>
      </c>
      <c r="E17" s="26">
        <v>1000</v>
      </c>
      <c r="F17" s="5">
        <v>26.6</v>
      </c>
      <c r="G17" s="5">
        <f aca="true" t="shared" si="0" ref="G17:G22">+F17</f>
        <v>26.6</v>
      </c>
      <c r="H17" s="5">
        <f>C17*D17/E17</f>
        <v>26.6</v>
      </c>
    </row>
    <row r="18" spans="1:8" ht="12.75">
      <c r="A18" s="9" t="s">
        <v>17</v>
      </c>
      <c r="C18" s="26">
        <v>51</v>
      </c>
      <c r="D18" s="5">
        <v>340</v>
      </c>
      <c r="E18" s="26">
        <v>200</v>
      </c>
      <c r="F18" s="5">
        <v>86.7</v>
      </c>
      <c r="G18" s="5">
        <f t="shared" si="0"/>
        <v>86.7</v>
      </c>
      <c r="H18" s="5">
        <f>C18*D18/E18</f>
        <v>86.7</v>
      </c>
    </row>
    <row r="19" spans="1:8" ht="12.75">
      <c r="A19" t="s">
        <v>18</v>
      </c>
      <c r="C19" s="26">
        <v>0.5</v>
      </c>
      <c r="D19" s="12">
        <v>30</v>
      </c>
      <c r="E19" s="26">
        <v>1</v>
      </c>
      <c r="F19" s="5">
        <v>15</v>
      </c>
      <c r="G19" s="5">
        <f t="shared" si="0"/>
        <v>15</v>
      </c>
      <c r="H19" s="5">
        <f>C19*D19/E19</f>
        <v>15</v>
      </c>
    </row>
    <row r="20" spans="1:8" ht="12.75">
      <c r="A20" s="9" t="s">
        <v>19</v>
      </c>
      <c r="C20" s="26"/>
      <c r="D20" s="5"/>
      <c r="E20" s="26"/>
      <c r="F20" s="5"/>
      <c r="G20" s="5"/>
      <c r="H20" s="5"/>
    </row>
    <row r="21" spans="1:8" ht="12.75">
      <c r="A21" s="9" t="s">
        <v>34</v>
      </c>
      <c r="C21" s="27">
        <v>1.25</v>
      </c>
      <c r="D21" s="5">
        <v>44.8</v>
      </c>
      <c r="E21" s="26">
        <v>1</v>
      </c>
      <c r="F21" s="5">
        <v>56</v>
      </c>
      <c r="G21" s="5">
        <f t="shared" si="0"/>
        <v>56</v>
      </c>
      <c r="H21" s="5">
        <f>C21*D21/E21</f>
        <v>56</v>
      </c>
    </row>
    <row r="22" spans="1:8" ht="12.75">
      <c r="A22" s="9" t="s">
        <v>35</v>
      </c>
      <c r="C22" s="26">
        <v>4.5</v>
      </c>
      <c r="D22" s="5">
        <v>119.49</v>
      </c>
      <c r="E22" s="26">
        <v>10</v>
      </c>
      <c r="F22" s="5">
        <v>53.77</v>
      </c>
      <c r="G22" s="5">
        <f t="shared" si="0"/>
        <v>53.77</v>
      </c>
      <c r="H22" s="5">
        <f>C22*D22/E22</f>
        <v>53.77049999999999</v>
      </c>
    </row>
    <row r="23" spans="1:8" ht="15" customHeight="1">
      <c r="A23" s="9" t="s">
        <v>36</v>
      </c>
      <c r="F23" s="10">
        <f>SUM(F14:F22)</f>
        <v>381.57</v>
      </c>
      <c r="G23" s="10">
        <f>SUM(G14:G22)</f>
        <v>381.57</v>
      </c>
      <c r="H23" s="10">
        <f>SUM(H14:H22)</f>
        <v>381.5705</v>
      </c>
    </row>
    <row r="24" ht="7.5" customHeight="1">
      <c r="H24" s="5"/>
    </row>
    <row r="25" spans="1:8" ht="12.75">
      <c r="A25" s="11" t="s">
        <v>20</v>
      </c>
      <c r="F25" s="15" t="s">
        <v>21</v>
      </c>
      <c r="G25" s="24" t="s">
        <v>22</v>
      </c>
      <c r="H25" s="5"/>
    </row>
    <row r="26" spans="1:8" ht="12.75">
      <c r="A26" s="9" t="s">
        <v>23</v>
      </c>
      <c r="F26" s="5">
        <v>71.08</v>
      </c>
      <c r="G26" s="5">
        <v>25.02</v>
      </c>
      <c r="H26" s="12">
        <f aca="true" t="shared" si="1" ref="H26:H34">+G26</f>
        <v>25.02</v>
      </c>
    </row>
    <row r="27" spans="1:9" ht="12.75">
      <c r="A27" s="30" t="s">
        <v>56</v>
      </c>
      <c r="D27" s="26">
        <f>+C16</f>
        <v>50</v>
      </c>
      <c r="E27" s="5">
        <v>0.13</v>
      </c>
      <c r="F27" s="5">
        <f>D27*I27</f>
        <v>35</v>
      </c>
      <c r="G27" s="5">
        <v>6.5</v>
      </c>
      <c r="H27" s="12">
        <f>D27*E27</f>
        <v>6.5</v>
      </c>
      <c r="I27" s="5">
        <v>0.7</v>
      </c>
    </row>
    <row r="28" spans="1:9" ht="12.75">
      <c r="A28" s="30" t="s">
        <v>52</v>
      </c>
      <c r="D28" s="26">
        <f>+D27</f>
        <v>50</v>
      </c>
      <c r="E28" s="5">
        <v>0.46</v>
      </c>
      <c r="F28" s="5">
        <f>D28*I28</f>
        <v>85</v>
      </c>
      <c r="G28" s="5">
        <v>23</v>
      </c>
      <c r="H28" s="12">
        <f>D28*E28</f>
        <v>23</v>
      </c>
      <c r="I28" s="5">
        <v>1.7</v>
      </c>
    </row>
    <row r="29" spans="1:8" ht="12.75">
      <c r="A29" t="s">
        <v>42</v>
      </c>
      <c r="F29" s="5">
        <v>16.83</v>
      </c>
      <c r="G29" s="5">
        <v>5.94</v>
      </c>
      <c r="H29" s="5">
        <f t="shared" si="1"/>
        <v>5.94</v>
      </c>
    </row>
    <row r="30" spans="1:8" ht="12.75">
      <c r="A30" t="s">
        <v>63</v>
      </c>
      <c r="F30" s="5">
        <v>13.38</v>
      </c>
      <c r="G30" s="5">
        <v>4.41</v>
      </c>
      <c r="H30" s="5">
        <f t="shared" si="1"/>
        <v>4.41</v>
      </c>
    </row>
    <row r="31" spans="1:8" ht="12.75">
      <c r="A31" s="9" t="s">
        <v>43</v>
      </c>
      <c r="F31" s="5">
        <f>3.81*2</f>
        <v>7.62</v>
      </c>
      <c r="G31" s="5">
        <f>0.73*2</f>
        <v>1.46</v>
      </c>
      <c r="H31" s="5">
        <f t="shared" si="1"/>
        <v>1.46</v>
      </c>
    </row>
    <row r="32" spans="1:8" ht="12.75">
      <c r="A32" s="9" t="s">
        <v>33</v>
      </c>
      <c r="F32" s="5">
        <v>39.28</v>
      </c>
      <c r="G32" s="5">
        <v>8.92</v>
      </c>
      <c r="H32" s="5">
        <f t="shared" si="1"/>
        <v>8.92</v>
      </c>
    </row>
    <row r="33" spans="1:8" ht="12.75">
      <c r="A33" s="9" t="s">
        <v>44</v>
      </c>
      <c r="F33" s="5">
        <v>11.77</v>
      </c>
      <c r="G33" s="5">
        <v>2.37</v>
      </c>
      <c r="H33" s="5">
        <f t="shared" si="1"/>
        <v>2.37</v>
      </c>
    </row>
    <row r="34" spans="1:8" ht="12.75">
      <c r="A34" t="s">
        <v>45</v>
      </c>
      <c r="F34" s="5">
        <v>20.24</v>
      </c>
      <c r="G34" s="5">
        <v>3.93</v>
      </c>
      <c r="H34" s="5">
        <f t="shared" si="1"/>
        <v>3.93</v>
      </c>
    </row>
    <row r="35" spans="1:8" ht="12.75">
      <c r="A35" t="s">
        <v>49</v>
      </c>
      <c r="F35" s="5">
        <v>181.37</v>
      </c>
      <c r="G35" s="12">
        <v>63.02</v>
      </c>
      <c r="H35" s="5">
        <f>+G35</f>
        <v>63.02</v>
      </c>
    </row>
    <row r="36" spans="1:8" ht="12.75">
      <c r="A36" t="s">
        <v>50</v>
      </c>
      <c r="F36" s="5">
        <v>158.41</v>
      </c>
      <c r="G36" s="5">
        <v>46.76</v>
      </c>
      <c r="H36" s="5">
        <f>+G36</f>
        <v>46.76</v>
      </c>
    </row>
    <row r="37" spans="1:8" ht="12.75">
      <c r="A37" t="s">
        <v>47</v>
      </c>
      <c r="F37" s="5">
        <v>62.05</v>
      </c>
      <c r="G37" s="5">
        <v>15.93</v>
      </c>
      <c r="H37" s="5">
        <v>15.93</v>
      </c>
    </row>
    <row r="38" spans="1:8" ht="12.75">
      <c r="A38" t="s">
        <v>24</v>
      </c>
      <c r="F38" s="10">
        <f>SUM(F26:F37)</f>
        <v>702.0299999999999</v>
      </c>
      <c r="G38" s="10">
        <f>SUM(G26:G37)</f>
        <v>207.26</v>
      </c>
      <c r="H38" s="13">
        <f>SUM(H26:H37)</f>
        <v>207.26</v>
      </c>
    </row>
    <row r="39" ht="16.5" customHeight="1">
      <c r="A39" s="17" t="s">
        <v>25</v>
      </c>
    </row>
    <row r="40" spans="1:9" ht="12.75">
      <c r="A40" s="9" t="s">
        <v>51</v>
      </c>
      <c r="C40" s="29">
        <f>+C10</f>
        <v>40</v>
      </c>
      <c r="D40" s="5">
        <v>2.9</v>
      </c>
      <c r="E40" s="26">
        <v>1</v>
      </c>
      <c r="F40" s="5">
        <f>C40*I40/E40</f>
        <v>411.59999999999997</v>
      </c>
      <c r="G40" s="5">
        <f>C40*D40/E40</f>
        <v>116</v>
      </c>
      <c r="H40" s="5">
        <f>C40*D40/E40</f>
        <v>116</v>
      </c>
      <c r="I40" s="6">
        <v>10.29</v>
      </c>
    </row>
    <row r="41" spans="1:5" ht="17.25" customHeight="1">
      <c r="A41" s="17" t="s">
        <v>26</v>
      </c>
      <c r="C41" s="26"/>
      <c r="E41" s="26"/>
    </row>
    <row r="42" spans="1:8" ht="12.75" customHeight="1">
      <c r="A42" s="25" t="s">
        <v>53</v>
      </c>
      <c r="C42" s="29">
        <f>+C10*35/85</f>
        <v>16.470588235294116</v>
      </c>
      <c r="D42" s="5">
        <v>110</v>
      </c>
      <c r="E42" s="31">
        <v>0.0124</v>
      </c>
      <c r="F42" s="5">
        <v>20.22</v>
      </c>
      <c r="G42" s="5">
        <f>+F42</f>
        <v>20.22</v>
      </c>
      <c r="H42" s="5">
        <f>C42*0.9*D42*E42</f>
        <v>20.219294117647056</v>
      </c>
    </row>
    <row r="43" spans="1:8" ht="12.75">
      <c r="A43" t="s">
        <v>37</v>
      </c>
      <c r="C43" s="26">
        <v>5</v>
      </c>
      <c r="D43" s="5">
        <v>14</v>
      </c>
      <c r="E43" s="26">
        <v>1</v>
      </c>
      <c r="F43" s="5">
        <v>0</v>
      </c>
      <c r="G43" s="5">
        <v>70</v>
      </c>
      <c r="H43" s="5">
        <f>C43*D43/E43</f>
        <v>70</v>
      </c>
    </row>
    <row r="44" spans="1:8" ht="12.75">
      <c r="A44" s="9" t="s">
        <v>38</v>
      </c>
      <c r="E44" s="26"/>
      <c r="F44" s="5">
        <f>4000*0.03</f>
        <v>120</v>
      </c>
      <c r="G44" s="5">
        <v>0</v>
      </c>
      <c r="H44" s="5">
        <v>0</v>
      </c>
    </row>
    <row r="45" spans="1:8" ht="12.75">
      <c r="A45" s="30" t="s">
        <v>64</v>
      </c>
      <c r="E45" s="26"/>
      <c r="F45" s="5">
        <f>4000*0.67/100</f>
        <v>26.8</v>
      </c>
      <c r="G45" s="5">
        <f>+H45</f>
        <v>37</v>
      </c>
      <c r="H45" s="5">
        <f>4000*0.925/100</f>
        <v>37</v>
      </c>
    </row>
    <row r="46" spans="1:8" ht="12.75">
      <c r="A46" t="s">
        <v>27</v>
      </c>
      <c r="C46" s="19">
        <f>H23+H38+H40+SUM(H42:H45)</f>
        <v>832.049794117647</v>
      </c>
      <c r="D46" s="38">
        <v>0.075</v>
      </c>
      <c r="E46" s="26">
        <v>9</v>
      </c>
      <c r="F46" s="5">
        <v>46.8</v>
      </c>
      <c r="G46" s="5">
        <f>+F46</f>
        <v>46.8</v>
      </c>
      <c r="H46" s="5">
        <f>C46*D46*E46/12</f>
        <v>46.80280091911764</v>
      </c>
    </row>
    <row r="47" spans="1:8" ht="12.75">
      <c r="A47" t="s">
        <v>28</v>
      </c>
      <c r="E47" s="26" t="s">
        <v>46</v>
      </c>
      <c r="F47" s="5">
        <f>SUM(F42:F46)</f>
        <v>213.82</v>
      </c>
      <c r="G47" s="5">
        <f>SUM(G42:G46)</f>
        <v>174.01999999999998</v>
      </c>
      <c r="H47" s="5">
        <f>SUM(H42:H46)</f>
        <v>174.02209503676468</v>
      </c>
    </row>
    <row r="48" spans="6:8" ht="5.25" customHeight="1">
      <c r="F48" s="5"/>
      <c r="G48" s="5"/>
      <c r="H48" s="5"/>
    </row>
    <row r="49" spans="1:8" ht="13.5" thickBot="1">
      <c r="A49" s="9" t="s">
        <v>29</v>
      </c>
      <c r="F49" s="5">
        <f>F23+F38+F40+F47</f>
        <v>1709.0199999999998</v>
      </c>
      <c r="G49" s="5">
        <f>G23+G38+G40+G47</f>
        <v>878.8499999999999</v>
      </c>
      <c r="H49" s="5">
        <f>H23+H38+H40+H47</f>
        <v>878.8525950367647</v>
      </c>
    </row>
    <row r="50" spans="1:8" ht="13.5" thickBot="1">
      <c r="A50" s="8" t="s">
        <v>30</v>
      </c>
      <c r="F50" s="35">
        <f>F10-F49</f>
        <v>290.98000000000025</v>
      </c>
      <c r="G50" s="36">
        <f>G10-G49</f>
        <v>1121.15</v>
      </c>
      <c r="H50" s="34">
        <f>H10-H49</f>
        <v>1121.1474049632352</v>
      </c>
    </row>
    <row r="51" spans="6:8" ht="9" customHeight="1">
      <c r="F51" s="5"/>
      <c r="G51" s="5"/>
      <c r="H51" s="5"/>
    </row>
    <row r="52" spans="1:8" ht="15">
      <c r="A52" t="s">
        <v>31</v>
      </c>
      <c r="C52" s="22">
        <f>(F52+H52)/2</f>
        <v>32.34840743795956</v>
      </c>
      <c r="D52" s="23" t="s">
        <v>32</v>
      </c>
      <c r="F52" s="5">
        <f>F49/C10</f>
        <v>42.7255</v>
      </c>
      <c r="G52" s="5"/>
      <c r="H52" s="5">
        <f>H49/C10</f>
        <v>21.971314875919116</v>
      </c>
    </row>
    <row r="53" spans="6:8" ht="12.75">
      <c r="F53" s="5"/>
      <c r="G53" s="5"/>
      <c r="H53" s="5"/>
    </row>
    <row r="54" spans="6:8" ht="12.75">
      <c r="F54" s="5"/>
      <c r="G54" s="5"/>
      <c r="H54" s="5"/>
    </row>
    <row r="55" spans="6:8" ht="12.75">
      <c r="F55" s="5"/>
      <c r="G55" s="5"/>
      <c r="H55" s="5"/>
    </row>
    <row r="56" spans="6:8" ht="12.75">
      <c r="F56" s="5"/>
      <c r="G56" s="5"/>
      <c r="H56" s="5"/>
    </row>
    <row r="57" spans="6:8" ht="12.75">
      <c r="F57" s="5"/>
      <c r="G57" s="5"/>
      <c r="H57" s="5"/>
    </row>
    <row r="58" spans="6:8" ht="12.75">
      <c r="F58" s="5"/>
      <c r="G58" s="5"/>
      <c r="H58" s="5"/>
    </row>
    <row r="59" spans="6:8" ht="12.75">
      <c r="F59" s="5"/>
      <c r="G59" s="5"/>
      <c r="H59" s="5"/>
    </row>
    <row r="60" spans="6:8" ht="12.75">
      <c r="F60" s="5"/>
      <c r="G60" s="5"/>
      <c r="H60" s="5"/>
    </row>
    <row r="61" spans="6:8" ht="12.75">
      <c r="F61" s="5"/>
      <c r="G61" s="5"/>
      <c r="H61" s="5"/>
    </row>
    <row r="62" spans="6:8" ht="12.75">
      <c r="F62" s="5"/>
      <c r="G62" s="5"/>
      <c r="H62" s="5"/>
    </row>
    <row r="63" spans="6:8" ht="12.75">
      <c r="F63" s="5"/>
      <c r="G63" s="5"/>
      <c r="H63" s="5"/>
    </row>
    <row r="64" spans="6:8" ht="12.75">
      <c r="F64" s="5"/>
      <c r="G64" s="5"/>
      <c r="H64" s="5"/>
    </row>
    <row r="65" spans="6:8" ht="12.75">
      <c r="F65" s="5"/>
      <c r="G65" s="5"/>
      <c r="H65" s="5"/>
    </row>
    <row r="66" spans="6:8" ht="12.75">
      <c r="F66" s="5"/>
      <c r="G66" s="5"/>
      <c r="H66" s="5"/>
    </row>
    <row r="67" spans="6:8" ht="12.75">
      <c r="F67" s="5"/>
      <c r="G67" s="5"/>
      <c r="H67" s="5"/>
    </row>
    <row r="68" spans="6:8" ht="12.75">
      <c r="F68" s="5"/>
      <c r="G68" s="5"/>
      <c r="H68" s="5"/>
    </row>
    <row r="69" spans="6:8" ht="12.75">
      <c r="F69" s="5"/>
      <c r="G69" s="5"/>
      <c r="H69" s="5"/>
    </row>
    <row r="70" spans="6:8" ht="12.75">
      <c r="F70" s="5"/>
      <c r="G70" s="5"/>
      <c r="H70" s="5"/>
    </row>
    <row r="71" spans="6:8" ht="12.75">
      <c r="F71" s="5"/>
      <c r="G71" s="5"/>
      <c r="H71" s="5"/>
    </row>
    <row r="72" spans="6:8" ht="12.75">
      <c r="F72" s="5"/>
      <c r="G72" s="5"/>
      <c r="H72" s="5"/>
    </row>
    <row r="73" spans="6:8" ht="12.75">
      <c r="F73" s="5"/>
      <c r="G73" s="5"/>
      <c r="H73" s="5"/>
    </row>
    <row r="74" spans="6:8" ht="12.75">
      <c r="F74" s="5"/>
      <c r="G74" s="5"/>
      <c r="H74" s="5"/>
    </row>
    <row r="75" spans="6:8" ht="12.75">
      <c r="F75" s="5"/>
      <c r="G75" s="5"/>
      <c r="H75" s="5"/>
    </row>
    <row r="76" spans="6:8" ht="12.75">
      <c r="F76" s="5"/>
      <c r="G76" s="5"/>
      <c r="H76" s="5"/>
    </row>
    <row r="77" spans="6:8" ht="12.75">
      <c r="F77" s="5"/>
      <c r="G77" s="5"/>
      <c r="H77" s="5"/>
    </row>
    <row r="78" spans="6:8" ht="12.75">
      <c r="F78" s="5"/>
      <c r="G78" s="5"/>
      <c r="H78" s="5"/>
    </row>
    <row r="79" spans="6:8" ht="12.75">
      <c r="F79" s="5"/>
      <c r="G79" s="5"/>
      <c r="H79" s="5"/>
    </row>
    <row r="80" spans="6:8" ht="12.75">
      <c r="F80" s="5"/>
      <c r="G80" s="5"/>
      <c r="H80" s="5"/>
    </row>
    <row r="81" spans="6:8" ht="12.75">
      <c r="F81" s="5"/>
      <c r="G81" s="5"/>
      <c r="H81" s="5"/>
    </row>
    <row r="82" spans="6:8" ht="12.75">
      <c r="F82" s="5"/>
      <c r="G82" s="5"/>
      <c r="H82" s="5"/>
    </row>
    <row r="83" spans="6:8" ht="12.75">
      <c r="F83" s="5"/>
      <c r="G83" s="5"/>
      <c r="H83" s="5"/>
    </row>
    <row r="84" spans="6:8" ht="12.75">
      <c r="F84" s="5"/>
      <c r="G84" s="5"/>
      <c r="H84" s="5"/>
    </row>
    <row r="85" spans="6:8" ht="12.75">
      <c r="F85" s="5"/>
      <c r="G85" s="5"/>
      <c r="H85" s="5"/>
    </row>
    <row r="86" spans="6:8" ht="12.75">
      <c r="F86" s="5"/>
      <c r="G86" s="5"/>
      <c r="H86" s="5"/>
    </row>
    <row r="87" spans="6:8" ht="12.75">
      <c r="F87" s="5"/>
      <c r="G87" s="5"/>
      <c r="H87" s="5"/>
    </row>
    <row r="88" spans="6:8" ht="12.75">
      <c r="F88" s="5"/>
      <c r="G88" s="5"/>
      <c r="H88" s="5"/>
    </row>
    <row r="89" spans="6:8" ht="12.75">
      <c r="F89" s="5"/>
      <c r="G89" s="5"/>
      <c r="H89" s="5"/>
    </row>
    <row r="90" spans="6:8" ht="12.75">
      <c r="F90" s="5"/>
      <c r="G90" s="5"/>
      <c r="H90" s="5"/>
    </row>
    <row r="91" spans="6:8" ht="12.75">
      <c r="F91" s="5"/>
      <c r="G91" s="5"/>
      <c r="H91" s="5"/>
    </row>
    <row r="92" spans="6:8" ht="12.75">
      <c r="F92" s="5"/>
      <c r="G92" s="5"/>
      <c r="H92" s="5"/>
    </row>
    <row r="93" spans="6:8" ht="12.75">
      <c r="F93" s="5"/>
      <c r="G93" s="5"/>
      <c r="H93" s="5"/>
    </row>
    <row r="94" spans="6:8" ht="12.75">
      <c r="F94" s="5"/>
      <c r="G94" s="5"/>
      <c r="H94" s="5"/>
    </row>
    <row r="95" spans="6:8" ht="12.75">
      <c r="F95" s="5"/>
      <c r="G95" s="5"/>
      <c r="H95" s="5"/>
    </row>
    <row r="96" spans="6:8" ht="12.75">
      <c r="F96" s="5"/>
      <c r="G96" s="5"/>
      <c r="H96" s="5"/>
    </row>
    <row r="97" spans="6:8" ht="12.75">
      <c r="F97" s="5"/>
      <c r="G97" s="5"/>
      <c r="H97" s="5"/>
    </row>
    <row r="98" spans="6:8" ht="12.75">
      <c r="F98" s="5"/>
      <c r="G98" s="5"/>
      <c r="H98" s="5"/>
    </row>
    <row r="99" spans="6:8" ht="12.75">
      <c r="F99" s="5"/>
      <c r="G99" s="5"/>
      <c r="H99" s="5"/>
    </row>
    <row r="100" spans="6:8" ht="12.75">
      <c r="F100" s="5"/>
      <c r="G100" s="5"/>
      <c r="H100" s="5"/>
    </row>
    <row r="101" spans="6:8" ht="12.75">
      <c r="F101" s="5"/>
      <c r="G101" s="5"/>
      <c r="H101" s="5"/>
    </row>
    <row r="102" spans="6:8" ht="12.75">
      <c r="F102" s="5"/>
      <c r="G102" s="5"/>
      <c r="H102" s="5"/>
    </row>
    <row r="103" spans="6:8" ht="12.75">
      <c r="F103" s="5"/>
      <c r="G103" s="5"/>
      <c r="H103" s="5"/>
    </row>
    <row r="104" spans="6:8" ht="12.75">
      <c r="F104" s="5"/>
      <c r="G104" s="5"/>
      <c r="H104" s="5"/>
    </row>
    <row r="105" spans="6:8" ht="12.75">
      <c r="F105" s="5"/>
      <c r="G105" s="5"/>
      <c r="H105" s="5"/>
    </row>
    <row r="106" spans="6:8" ht="12.75">
      <c r="F106" s="5"/>
      <c r="G106" s="5"/>
      <c r="H106" s="5"/>
    </row>
    <row r="107" spans="6:8" ht="12.75">
      <c r="F107" s="5"/>
      <c r="G107" s="5"/>
      <c r="H107" s="5"/>
    </row>
    <row r="108" spans="6:8" ht="12.75">
      <c r="F108" s="5"/>
      <c r="G108" s="5"/>
      <c r="H108" s="5"/>
    </row>
    <row r="109" spans="6:8" ht="12.75">
      <c r="F109" s="5"/>
      <c r="G109" s="5"/>
      <c r="H109" s="5"/>
    </row>
    <row r="110" spans="6:8" ht="12.75">
      <c r="F110" s="5"/>
      <c r="G110" s="5"/>
      <c r="H110" s="5"/>
    </row>
    <row r="111" spans="6:8" ht="12.75">
      <c r="F111" s="5"/>
      <c r="G111" s="5"/>
      <c r="H111" s="5"/>
    </row>
    <row r="112" spans="6:8" ht="12.75">
      <c r="F112" s="5"/>
      <c r="G112" s="5"/>
      <c r="H112" s="5"/>
    </row>
    <row r="113" spans="6:8" ht="12.75">
      <c r="F113" s="5"/>
      <c r="G113" s="5"/>
      <c r="H113" s="5"/>
    </row>
    <row r="114" spans="6:8" ht="12.75">
      <c r="F114" s="5"/>
      <c r="G114" s="5"/>
      <c r="H114" s="5"/>
    </row>
    <row r="115" spans="6:8" ht="12.75">
      <c r="F115" s="5"/>
      <c r="G115" s="5"/>
      <c r="H115" s="5"/>
    </row>
    <row r="116" spans="6:8" ht="12.75">
      <c r="F116" s="5"/>
      <c r="G116" s="5"/>
      <c r="H116" s="5"/>
    </row>
    <row r="117" spans="6:8" ht="12.75">
      <c r="F117" s="5"/>
      <c r="G117" s="5"/>
      <c r="H117" s="5"/>
    </row>
    <row r="118" spans="6:8" ht="12.75">
      <c r="F118" s="5"/>
      <c r="G118" s="5"/>
      <c r="H118" s="5"/>
    </row>
    <row r="119" spans="6:8" ht="12.75">
      <c r="F119" s="5"/>
      <c r="G119" s="5"/>
      <c r="H119" s="5"/>
    </row>
    <row r="120" spans="6:8" ht="12.75">
      <c r="F120" s="5"/>
      <c r="G120" s="5"/>
      <c r="H120" s="5"/>
    </row>
    <row r="121" spans="6:8" ht="12.75">
      <c r="F121" s="5"/>
      <c r="G121" s="5"/>
      <c r="H121" s="5"/>
    </row>
    <row r="122" spans="6:8" ht="12.75">
      <c r="F122" s="5"/>
      <c r="G122" s="5"/>
      <c r="H122" s="5"/>
    </row>
    <row r="123" spans="6:8" ht="12.75">
      <c r="F123" s="5"/>
      <c r="G123" s="5"/>
      <c r="H123" s="5"/>
    </row>
    <row r="124" spans="6:8" ht="12.75">
      <c r="F124" s="5"/>
      <c r="G124" s="5"/>
      <c r="H124" s="5"/>
    </row>
    <row r="125" spans="6:8" ht="12.75">
      <c r="F125" s="5"/>
      <c r="G125" s="5"/>
      <c r="H125" s="5"/>
    </row>
    <row r="126" spans="6:8" ht="12.75">
      <c r="F126" s="5"/>
      <c r="G126" s="5"/>
      <c r="H126" s="5"/>
    </row>
    <row r="127" spans="6:8" ht="12.75">
      <c r="F127" s="5"/>
      <c r="G127" s="5"/>
      <c r="H127" s="5"/>
    </row>
    <row r="128" spans="6:8" ht="12.75">
      <c r="F128" s="5"/>
      <c r="G128" s="5"/>
      <c r="H128" s="5"/>
    </row>
    <row r="129" spans="6:8" ht="12.75">
      <c r="F129" s="5"/>
      <c r="G129" s="5"/>
      <c r="H129" s="5"/>
    </row>
    <row r="130" spans="6:8" ht="12.75">
      <c r="F130" s="5"/>
      <c r="G130" s="5"/>
      <c r="H130" s="5"/>
    </row>
    <row r="131" spans="6:8" ht="12.75">
      <c r="F131" s="5"/>
      <c r="G131" s="5"/>
      <c r="H131" s="5"/>
    </row>
    <row r="132" spans="6:8" ht="12.75">
      <c r="F132" s="5"/>
      <c r="G132" s="5"/>
      <c r="H132" s="5"/>
    </row>
    <row r="133" spans="6:8" ht="12.75">
      <c r="F133" s="5"/>
      <c r="G133" s="5"/>
      <c r="H133" s="5"/>
    </row>
    <row r="134" spans="6:8" ht="12.75">
      <c r="F134" s="5"/>
      <c r="G134" s="5"/>
      <c r="H134" s="5"/>
    </row>
    <row r="135" spans="6:8" ht="12.75">
      <c r="F135" s="5"/>
      <c r="G135" s="5"/>
      <c r="H135" s="5"/>
    </row>
    <row r="136" spans="6:8" ht="12.75">
      <c r="F136" s="5"/>
      <c r="G136" s="5"/>
      <c r="H136" s="5"/>
    </row>
    <row r="137" spans="6:8" ht="12.75">
      <c r="F137" s="5"/>
      <c r="G137" s="5"/>
      <c r="H137" s="5"/>
    </row>
    <row r="138" spans="6:8" ht="12.75">
      <c r="F138" s="5"/>
      <c r="G138" s="5"/>
      <c r="H138" s="5"/>
    </row>
    <row r="139" spans="6:8" ht="12.75">
      <c r="F139" s="5"/>
      <c r="G139" s="5"/>
      <c r="H139" s="5"/>
    </row>
    <row r="140" spans="6:8" ht="12.75">
      <c r="F140" s="5"/>
      <c r="G140" s="5"/>
      <c r="H140" s="5"/>
    </row>
    <row r="141" spans="6:8" ht="12.75">
      <c r="F141" s="5"/>
      <c r="G141" s="5"/>
      <c r="H141" s="5"/>
    </row>
    <row r="142" spans="6:8" ht="12.75">
      <c r="F142" s="5"/>
      <c r="G142" s="5"/>
      <c r="H142" s="5"/>
    </row>
    <row r="143" spans="6:8" ht="12.75">
      <c r="F143" s="5"/>
      <c r="G143" s="5"/>
      <c r="H143" s="5"/>
    </row>
    <row r="144" spans="6:8" ht="12.75">
      <c r="F144" s="5"/>
      <c r="G144" s="5"/>
      <c r="H144" s="5"/>
    </row>
    <row r="145" spans="6:8" ht="12.75">
      <c r="F145" s="5"/>
      <c r="G145" s="5"/>
      <c r="H145" s="5"/>
    </row>
    <row r="146" spans="6:8" ht="12.75">
      <c r="F146" s="5"/>
      <c r="G146" s="5"/>
      <c r="H146" s="5"/>
    </row>
    <row r="147" spans="6:8" ht="12.75">
      <c r="F147" s="5"/>
      <c r="G147" s="5"/>
      <c r="H147" s="5"/>
    </row>
    <row r="148" spans="6:8" ht="12.75">
      <c r="F148" s="5"/>
      <c r="G148" s="5"/>
      <c r="H148" s="5"/>
    </row>
    <row r="149" spans="6:8" ht="12.75">
      <c r="F149" s="5"/>
      <c r="G149" s="5"/>
      <c r="H149" s="5"/>
    </row>
    <row r="150" spans="6:8" ht="12.75">
      <c r="F150" s="5"/>
      <c r="G150" s="5"/>
      <c r="H150" s="5"/>
    </row>
    <row r="151" spans="6:8" ht="12.75">
      <c r="F151" s="5"/>
      <c r="G151" s="5"/>
      <c r="H151" s="5"/>
    </row>
    <row r="152" spans="6:8" ht="12.75">
      <c r="F152" s="5"/>
      <c r="G152" s="5"/>
      <c r="H152" s="5"/>
    </row>
    <row r="153" spans="6:8" ht="12.75">
      <c r="F153" s="5"/>
      <c r="G153" s="5"/>
      <c r="H153" s="5"/>
    </row>
    <row r="154" spans="6:8" ht="12.75">
      <c r="F154" s="5"/>
      <c r="G154" s="5"/>
      <c r="H154" s="5"/>
    </row>
    <row r="155" spans="6:8" ht="12.75">
      <c r="F155" s="5"/>
      <c r="G155" s="5"/>
      <c r="H155" s="5"/>
    </row>
    <row r="156" spans="6:8" ht="12.75">
      <c r="F156" s="5"/>
      <c r="G156" s="5"/>
      <c r="H156" s="5"/>
    </row>
    <row r="157" spans="6:8" ht="12.75">
      <c r="F157" s="5"/>
      <c r="G157" s="5"/>
      <c r="H157" s="5"/>
    </row>
    <row r="158" spans="6:8" ht="12.75">
      <c r="F158" s="5"/>
      <c r="G158" s="5"/>
      <c r="H158" s="5"/>
    </row>
    <row r="159" spans="6:8" ht="12.75">
      <c r="F159" s="5"/>
      <c r="G159" s="5"/>
      <c r="H159" s="5"/>
    </row>
    <row r="160" spans="6:8" ht="12.75">
      <c r="F160" s="5"/>
      <c r="G160" s="5"/>
      <c r="H160" s="5"/>
    </row>
    <row r="161" spans="6:8" ht="12.75">
      <c r="F161" s="5"/>
      <c r="G161" s="5"/>
      <c r="H161" s="5"/>
    </row>
    <row r="162" spans="6:8" ht="12.75">
      <c r="F162" s="5"/>
      <c r="G162" s="5"/>
      <c r="H162" s="5"/>
    </row>
    <row r="163" spans="6:8" ht="12.75">
      <c r="F163" s="5"/>
      <c r="G163" s="5"/>
      <c r="H163" s="5"/>
    </row>
    <row r="164" spans="6:8" ht="12.75">
      <c r="F164" s="5"/>
      <c r="G164" s="5"/>
      <c r="H164" s="5"/>
    </row>
    <row r="165" spans="6:8" ht="12.75">
      <c r="F165" s="5"/>
      <c r="G165" s="5"/>
      <c r="H165" s="5"/>
    </row>
  </sheetData>
  <mergeCells count="1">
    <mergeCell ref="A2:H2"/>
  </mergeCells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portrait" r:id="rId1"/>
  <headerFooter alignWithMargins="0">
    <oddFooter>&amp;C29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47" sqref="A47"/>
    </sheetView>
  </sheetViews>
  <sheetFormatPr defaultColWidth="11.421875" defaultRowHeight="12.75"/>
  <cols>
    <col min="3" max="3" width="9.57421875" style="0" customWidth="1"/>
  </cols>
  <sheetData>
    <row r="1" spans="2:7" ht="15.75">
      <c r="B1" s="2"/>
      <c r="C1" s="18" t="s">
        <v>61</v>
      </c>
      <c r="E1" s="2"/>
      <c r="F1" s="2"/>
      <c r="G1" s="2"/>
    </row>
    <row r="2" spans="1:8" ht="15.75">
      <c r="A2" s="62" t="s">
        <v>54</v>
      </c>
      <c r="B2" s="62"/>
      <c r="C2" s="62"/>
      <c r="D2" s="62"/>
      <c r="E2" s="62"/>
      <c r="F2" s="62"/>
      <c r="G2" s="62"/>
      <c r="H2" s="62"/>
    </row>
    <row r="3" spans="2:8" ht="12.75">
      <c r="B3" s="8" t="s">
        <v>0</v>
      </c>
      <c r="H3" s="21">
        <v>39417</v>
      </c>
    </row>
    <row r="4" ht="12.75">
      <c r="B4" s="9" t="s">
        <v>1</v>
      </c>
    </row>
    <row r="5" ht="12.75">
      <c r="B5" s="14" t="s">
        <v>62</v>
      </c>
    </row>
    <row r="7" spans="1:8" ht="12.75">
      <c r="A7" s="15" t="s">
        <v>2</v>
      </c>
      <c r="B7" s="1"/>
      <c r="C7" s="15" t="s">
        <v>3</v>
      </c>
      <c r="D7" s="15" t="s">
        <v>4</v>
      </c>
      <c r="E7" s="15" t="s">
        <v>5</v>
      </c>
      <c r="F7" s="4" t="s">
        <v>6</v>
      </c>
      <c r="G7" s="15" t="s">
        <v>7</v>
      </c>
      <c r="H7" s="3" t="s">
        <v>8</v>
      </c>
    </row>
    <row r="8" spans="3:8" ht="12.75">
      <c r="C8" s="1"/>
      <c r="D8" s="1"/>
      <c r="E8" s="1"/>
      <c r="F8" s="15" t="s">
        <v>9</v>
      </c>
      <c r="G8" s="1"/>
      <c r="H8" s="16" t="s">
        <v>10</v>
      </c>
    </row>
    <row r="9" spans="1:8" ht="12.75">
      <c r="A9" s="8" t="s">
        <v>11</v>
      </c>
      <c r="C9" s="20"/>
      <c r="D9" s="1"/>
      <c r="E9" s="1"/>
      <c r="F9" s="3"/>
      <c r="G9" s="1"/>
      <c r="H9" s="4"/>
    </row>
    <row r="10" spans="1:8" ht="12.75">
      <c r="A10" s="7" t="s">
        <v>12</v>
      </c>
      <c r="B10" s="1"/>
      <c r="C10" s="28">
        <v>40</v>
      </c>
      <c r="D10" s="6">
        <v>50</v>
      </c>
      <c r="E10" s="26">
        <v>1</v>
      </c>
      <c r="F10" s="32">
        <v>2000</v>
      </c>
      <c r="G10" s="32">
        <f>+F10</f>
        <v>2000</v>
      </c>
      <c r="H10" s="33">
        <f>C10*D10/E10</f>
        <v>2000</v>
      </c>
    </row>
    <row r="11" spans="1:8" ht="12.75">
      <c r="A11" s="7"/>
      <c r="B11" s="1"/>
      <c r="D11" s="37" t="s">
        <v>57</v>
      </c>
      <c r="F11" s="5"/>
      <c r="G11" s="5"/>
      <c r="H11" s="6"/>
    </row>
    <row r="12" spans="1:8" ht="12.75">
      <c r="A12" s="8" t="s">
        <v>13</v>
      </c>
      <c r="F12" s="5"/>
      <c r="G12" s="5"/>
      <c r="H12" s="5"/>
    </row>
    <row r="13" spans="1:7" ht="12.75">
      <c r="A13" s="11" t="s">
        <v>14</v>
      </c>
      <c r="F13" s="5"/>
      <c r="G13" s="5"/>
    </row>
    <row r="14" spans="1:8" ht="12.75">
      <c r="A14" t="s">
        <v>15</v>
      </c>
      <c r="C14" s="26">
        <v>82000</v>
      </c>
      <c r="D14" s="5">
        <v>140</v>
      </c>
      <c r="E14">
        <v>80000</v>
      </c>
      <c r="F14" s="5">
        <v>143.5</v>
      </c>
      <c r="G14" s="5">
        <f>+F14</f>
        <v>143.5</v>
      </c>
      <c r="H14" s="5">
        <f>C14*D14/E14</f>
        <v>143.5</v>
      </c>
    </row>
    <row r="15" spans="1:8" ht="12.75">
      <c r="A15" s="9" t="s">
        <v>16</v>
      </c>
      <c r="D15" s="5"/>
      <c r="F15" s="5"/>
      <c r="G15" s="5"/>
      <c r="H15" s="5"/>
    </row>
    <row r="16" spans="1:8" ht="12.75">
      <c r="A16" s="30" t="s">
        <v>39</v>
      </c>
      <c r="C16" s="26">
        <v>50</v>
      </c>
      <c r="D16" s="12" t="s">
        <v>40</v>
      </c>
      <c r="F16" s="5"/>
      <c r="G16" s="5"/>
      <c r="H16" s="5"/>
    </row>
    <row r="17" spans="1:8" ht="12.75">
      <c r="A17" s="9" t="s">
        <v>41</v>
      </c>
      <c r="C17" s="26">
        <v>50</v>
      </c>
      <c r="D17" s="5">
        <v>532</v>
      </c>
      <c r="E17" s="26">
        <v>1000</v>
      </c>
      <c r="F17" s="5">
        <v>26.6</v>
      </c>
      <c r="G17" s="5">
        <f aca="true" t="shared" si="0" ref="G17:G22">+F17</f>
        <v>26.6</v>
      </c>
      <c r="H17" s="5">
        <f>C17*D17/E17</f>
        <v>26.6</v>
      </c>
    </row>
    <row r="18" spans="1:8" ht="12.75">
      <c r="A18" s="9" t="s">
        <v>17</v>
      </c>
      <c r="C18" s="26">
        <v>51</v>
      </c>
      <c r="D18" s="5">
        <v>340</v>
      </c>
      <c r="E18" s="26">
        <v>200</v>
      </c>
      <c r="F18" s="5">
        <v>86.7</v>
      </c>
      <c r="G18" s="5">
        <f t="shared" si="0"/>
        <v>86.7</v>
      </c>
      <c r="H18" s="5">
        <f>C18*D18/E18</f>
        <v>86.7</v>
      </c>
    </row>
    <row r="19" spans="1:8" ht="12.75">
      <c r="A19" t="s">
        <v>18</v>
      </c>
      <c r="C19" s="26">
        <v>0.5</v>
      </c>
      <c r="D19" s="12">
        <v>30</v>
      </c>
      <c r="E19" s="26">
        <v>1</v>
      </c>
      <c r="F19" s="5">
        <v>15</v>
      </c>
      <c r="G19" s="5">
        <f t="shared" si="0"/>
        <v>15</v>
      </c>
      <c r="H19" s="5">
        <f>C19*D19/E19</f>
        <v>15</v>
      </c>
    </row>
    <row r="20" spans="1:8" ht="12.75">
      <c r="A20" s="9" t="s">
        <v>19</v>
      </c>
      <c r="C20" s="26"/>
      <c r="D20" s="5"/>
      <c r="E20" s="26"/>
      <c r="F20" s="5"/>
      <c r="G20" s="5"/>
      <c r="H20" s="5"/>
    </row>
    <row r="21" spans="1:8" ht="12.75">
      <c r="A21" s="9" t="s">
        <v>34</v>
      </c>
      <c r="C21" s="27">
        <v>1.25</v>
      </c>
      <c r="D21" s="5">
        <v>44.8</v>
      </c>
      <c r="E21" s="26">
        <v>1</v>
      </c>
      <c r="F21" s="5">
        <v>56</v>
      </c>
      <c r="G21" s="5">
        <f t="shared" si="0"/>
        <v>56</v>
      </c>
      <c r="H21" s="5">
        <f>C21*D21/E21</f>
        <v>56</v>
      </c>
    </row>
    <row r="22" spans="1:8" ht="12.75">
      <c r="A22" s="9" t="s">
        <v>35</v>
      </c>
      <c r="C22" s="26">
        <v>4.5</v>
      </c>
      <c r="D22" s="5">
        <v>119.49</v>
      </c>
      <c r="E22" s="26">
        <v>10</v>
      </c>
      <c r="F22" s="5">
        <v>53.77</v>
      </c>
      <c r="G22" s="5">
        <f t="shared" si="0"/>
        <v>53.77</v>
      </c>
      <c r="H22" s="5">
        <f>C22*D22/E22</f>
        <v>53.77049999999999</v>
      </c>
    </row>
    <row r="23" spans="1:8" ht="15.75" customHeight="1">
      <c r="A23" s="9" t="s">
        <v>36</v>
      </c>
      <c r="F23" s="10">
        <f>SUM(F14:F22)</f>
        <v>381.57</v>
      </c>
      <c r="G23" s="10">
        <f>SUM(G14:G22)</f>
        <v>381.57</v>
      </c>
      <c r="H23" s="10">
        <f>SUM(H14:H22)</f>
        <v>381.5705</v>
      </c>
    </row>
    <row r="24" ht="12.75">
      <c r="H24" s="5"/>
    </row>
    <row r="25" spans="1:8" ht="12.75">
      <c r="A25" s="11" t="s">
        <v>20</v>
      </c>
      <c r="F25" s="15" t="s">
        <v>21</v>
      </c>
      <c r="G25" s="24" t="s">
        <v>22</v>
      </c>
      <c r="H25" s="5"/>
    </row>
    <row r="26" spans="1:8" ht="12.75">
      <c r="A26" s="9" t="s">
        <v>23</v>
      </c>
      <c r="F26" s="5">
        <v>71.08</v>
      </c>
      <c r="G26" s="5">
        <v>25.02</v>
      </c>
      <c r="H26" s="12">
        <f aca="true" t="shared" si="1" ref="H26:H34">+G26</f>
        <v>25.02</v>
      </c>
    </row>
    <row r="27" spans="1:9" ht="12.75">
      <c r="A27" s="30" t="s">
        <v>56</v>
      </c>
      <c r="D27" s="26">
        <f>+C16</f>
        <v>50</v>
      </c>
      <c r="E27" s="5">
        <v>0.13</v>
      </c>
      <c r="F27" s="5">
        <f>D27*I27</f>
        <v>35</v>
      </c>
      <c r="G27" s="5">
        <v>6.5</v>
      </c>
      <c r="H27" s="12">
        <f>D27*E27</f>
        <v>6.5</v>
      </c>
      <c r="I27" s="5">
        <v>0.7</v>
      </c>
    </row>
    <row r="28" spans="1:9" ht="12.75">
      <c r="A28" s="30" t="s">
        <v>52</v>
      </c>
      <c r="D28" s="26">
        <f>+D27</f>
        <v>50</v>
      </c>
      <c r="E28" s="5">
        <v>0.46</v>
      </c>
      <c r="F28" s="5">
        <f>D28*I28</f>
        <v>85</v>
      </c>
      <c r="G28" s="5">
        <v>23</v>
      </c>
      <c r="H28" s="12">
        <f>D28*E28</f>
        <v>23</v>
      </c>
      <c r="I28" s="5">
        <v>1.7</v>
      </c>
    </row>
    <row r="29" spans="1:8" ht="12.75">
      <c r="A29" t="s">
        <v>42</v>
      </c>
      <c r="F29" s="5">
        <v>16.83</v>
      </c>
      <c r="G29" s="5">
        <v>5.94</v>
      </c>
      <c r="H29" s="5">
        <f t="shared" si="1"/>
        <v>5.94</v>
      </c>
    </row>
    <row r="30" spans="1:8" ht="12.75">
      <c r="A30" t="s">
        <v>63</v>
      </c>
      <c r="F30" s="5">
        <v>13.38</v>
      </c>
      <c r="G30" s="5">
        <v>4.41</v>
      </c>
      <c r="H30" s="5">
        <f t="shared" si="1"/>
        <v>4.41</v>
      </c>
    </row>
    <row r="31" spans="1:8" ht="12.75">
      <c r="A31" s="9" t="s">
        <v>43</v>
      </c>
      <c r="F31" s="5">
        <v>7.62</v>
      </c>
      <c r="G31" s="5">
        <v>1.46</v>
      </c>
      <c r="H31" s="5">
        <f t="shared" si="1"/>
        <v>1.46</v>
      </c>
    </row>
    <row r="32" spans="1:8" ht="12.75">
      <c r="A32" s="9" t="s">
        <v>33</v>
      </c>
      <c r="F32" s="5">
        <v>39.28</v>
      </c>
      <c r="G32" s="5">
        <v>8.92</v>
      </c>
      <c r="H32" s="5">
        <f t="shared" si="1"/>
        <v>8.92</v>
      </c>
    </row>
    <row r="33" spans="1:8" ht="12.75">
      <c r="A33" s="9" t="s">
        <v>44</v>
      </c>
      <c r="F33" s="5">
        <v>11.77</v>
      </c>
      <c r="G33" s="5">
        <v>2.37</v>
      </c>
      <c r="H33" s="5">
        <f t="shared" si="1"/>
        <v>2.37</v>
      </c>
    </row>
    <row r="34" spans="1:8" ht="12.75">
      <c r="A34" t="s">
        <v>45</v>
      </c>
      <c r="F34" s="5">
        <v>20.24</v>
      </c>
      <c r="G34" s="5">
        <v>3.93</v>
      </c>
      <c r="H34" s="5">
        <f t="shared" si="1"/>
        <v>3.93</v>
      </c>
    </row>
    <row r="35" spans="1:8" ht="12.75">
      <c r="A35" t="s">
        <v>58</v>
      </c>
      <c r="F35" s="5">
        <v>164.65</v>
      </c>
      <c r="G35" s="12">
        <v>42.18</v>
      </c>
      <c r="H35" s="5">
        <f>+G35</f>
        <v>42.18</v>
      </c>
    </row>
    <row r="36" spans="1:8" ht="12.75">
      <c r="A36" t="s">
        <v>59</v>
      </c>
      <c r="F36" s="5">
        <v>105.14</v>
      </c>
      <c r="G36" s="5">
        <v>34.81</v>
      </c>
      <c r="H36" s="5">
        <f>+G36</f>
        <v>34.81</v>
      </c>
    </row>
    <row r="37" spans="1:8" ht="12.75">
      <c r="A37" t="s">
        <v>60</v>
      </c>
      <c r="F37" s="5">
        <v>82.18</v>
      </c>
      <c r="G37" s="5">
        <v>13.49</v>
      </c>
      <c r="H37" s="5">
        <v>13.49</v>
      </c>
    </row>
    <row r="38" spans="1:8" ht="14.25" customHeight="1">
      <c r="A38" t="s">
        <v>24</v>
      </c>
      <c r="F38" s="39">
        <f>SUM(F26:F37)</f>
        <v>652.1699999999998</v>
      </c>
      <c r="G38" s="39">
        <f>SUM(G26:G37)</f>
        <v>172.03</v>
      </c>
      <c r="H38" s="13">
        <f>SUM(H26:H37)</f>
        <v>172.03</v>
      </c>
    </row>
    <row r="39" ht="12.75">
      <c r="A39" s="17" t="s">
        <v>25</v>
      </c>
    </row>
    <row r="40" spans="1:9" ht="12.75">
      <c r="A40" s="9" t="s">
        <v>55</v>
      </c>
      <c r="C40" s="29">
        <f>+C10</f>
        <v>40</v>
      </c>
      <c r="D40" s="5">
        <v>0.61</v>
      </c>
      <c r="E40" s="26">
        <v>1</v>
      </c>
      <c r="F40" s="5">
        <f>C40*I40/E40</f>
        <v>94.80000000000001</v>
      </c>
      <c r="G40" s="5">
        <f>C40*D40/E40</f>
        <v>24.4</v>
      </c>
      <c r="H40" s="5">
        <f>C40*D40/E40</f>
        <v>24.4</v>
      </c>
      <c r="I40" s="6">
        <v>2.37</v>
      </c>
    </row>
    <row r="41" spans="1:5" ht="12.75">
      <c r="A41" s="17" t="s">
        <v>26</v>
      </c>
      <c r="C41" s="26"/>
      <c r="E41" s="26"/>
    </row>
    <row r="42" spans="1:8" ht="12.75">
      <c r="A42" s="25" t="s">
        <v>53</v>
      </c>
      <c r="C42" s="29">
        <f>+C10*35/85</f>
        <v>16.470588235294116</v>
      </c>
      <c r="D42" s="5">
        <v>110</v>
      </c>
      <c r="E42" s="31">
        <v>0.0124</v>
      </c>
      <c r="F42" s="5">
        <v>20.22</v>
      </c>
      <c r="G42" s="5">
        <f>+F42</f>
        <v>20.22</v>
      </c>
      <c r="H42" s="5">
        <f>C42*0.9*D42*E42</f>
        <v>20.219294117647056</v>
      </c>
    </row>
    <row r="43" spans="1:8" ht="12.75">
      <c r="A43" t="s">
        <v>37</v>
      </c>
      <c r="C43" s="26">
        <v>5</v>
      </c>
      <c r="D43" s="5">
        <v>14</v>
      </c>
      <c r="E43" s="26">
        <v>1</v>
      </c>
      <c r="F43" s="5">
        <v>0</v>
      </c>
      <c r="G43" s="5">
        <v>70</v>
      </c>
      <c r="H43" s="5">
        <f>C43*D43/E43</f>
        <v>70</v>
      </c>
    </row>
    <row r="44" spans="1:8" ht="12.75">
      <c r="A44" s="9" t="s">
        <v>38</v>
      </c>
      <c r="E44" s="26"/>
      <c r="F44" s="5">
        <f>4000*0.03</f>
        <v>120</v>
      </c>
      <c r="G44" s="5">
        <v>0</v>
      </c>
      <c r="H44" s="5">
        <v>0</v>
      </c>
    </row>
    <row r="45" spans="1:8" ht="12.75">
      <c r="A45" s="30" t="s">
        <v>65</v>
      </c>
      <c r="E45" s="26"/>
      <c r="F45" s="5">
        <f>4000*0.67/100</f>
        <v>26.8</v>
      </c>
      <c r="G45" s="5">
        <f>+H45</f>
        <v>37</v>
      </c>
      <c r="H45" s="5">
        <f>4000*0.925/100</f>
        <v>37</v>
      </c>
    </row>
    <row r="46" spans="1:8" ht="12.75">
      <c r="A46" t="s">
        <v>27</v>
      </c>
      <c r="C46" s="19">
        <f>H23+H38+H40+SUM(H42:H45)</f>
        <v>705.2197941176471</v>
      </c>
      <c r="D46" s="40">
        <v>0.075</v>
      </c>
      <c r="E46" s="26">
        <v>9</v>
      </c>
      <c r="F46" s="12">
        <v>39.67</v>
      </c>
      <c r="G46" s="5">
        <f>+F46</f>
        <v>39.67</v>
      </c>
      <c r="H46" s="5">
        <f>C46*D46*E46/12</f>
        <v>39.66861341911765</v>
      </c>
    </row>
    <row r="47" spans="1:8" ht="12.75">
      <c r="A47" t="s">
        <v>28</v>
      </c>
      <c r="E47" s="26" t="s">
        <v>46</v>
      </c>
      <c r="F47" s="5">
        <f>SUM(F42:F46)</f>
        <v>206.69</v>
      </c>
      <c r="G47" s="5">
        <f>SUM(G42:G46)</f>
        <v>166.89</v>
      </c>
      <c r="H47" s="5">
        <f>SUM(H42:H46)</f>
        <v>166.88790753676471</v>
      </c>
    </row>
    <row r="48" spans="6:8" ht="12.75">
      <c r="F48" s="5"/>
      <c r="G48" s="5"/>
      <c r="H48" s="5"/>
    </row>
    <row r="49" spans="1:8" ht="13.5" thickBot="1">
      <c r="A49" s="9" t="s">
        <v>29</v>
      </c>
      <c r="F49" s="5">
        <f>F23+F38+F40+F47</f>
        <v>1335.2299999999998</v>
      </c>
      <c r="G49" s="5">
        <f>G23+G38+G40+G47</f>
        <v>744.89</v>
      </c>
      <c r="H49" s="5">
        <f>H23+H38+H40+H47</f>
        <v>744.8884075367647</v>
      </c>
    </row>
    <row r="50" spans="1:8" ht="13.5" thickBot="1">
      <c r="A50" s="8" t="s">
        <v>30</v>
      </c>
      <c r="F50" s="35">
        <f>F10-F49</f>
        <v>664.7700000000002</v>
      </c>
      <c r="G50" s="36">
        <f>G10-G49</f>
        <v>1255.1100000000001</v>
      </c>
      <c r="H50" s="34">
        <f>H10-H49</f>
        <v>1255.1115924632354</v>
      </c>
    </row>
    <row r="51" spans="6:8" ht="12.75">
      <c r="F51" s="5"/>
      <c r="G51" s="5"/>
      <c r="H51" s="5"/>
    </row>
    <row r="52" spans="1:8" ht="15">
      <c r="A52" t="s">
        <v>31</v>
      </c>
      <c r="D52" s="22">
        <f>(F52+H52)/2</f>
        <v>26.001480094209555</v>
      </c>
      <c r="E52" s="23" t="s">
        <v>32</v>
      </c>
      <c r="F52" s="5">
        <f>F49/C10</f>
        <v>33.38074999999999</v>
      </c>
      <c r="G52" s="5"/>
      <c r="H52" s="5">
        <f>H49/C10</f>
        <v>18.622210188419118</v>
      </c>
    </row>
  </sheetData>
  <mergeCells count="1">
    <mergeCell ref="A2:H2"/>
  </mergeCells>
  <printOptions horizontalCentered="1"/>
  <pageMargins left="0.7874015748031497" right="0.7874015748031497" top="0.984251968503937" bottom="0.984251968503937" header="0.5118110236220472" footer="0.7086614173228347"/>
  <pageSetup horizontalDpi="600" verticalDpi="600" orientation="portrait" scale="95" r:id="rId1"/>
  <headerFooter alignWithMargins="0">
    <oddFooter>&amp;L
&amp;C30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 REGIONAL</dc:creator>
  <cp:keywords/>
  <dc:description/>
  <cp:lastModifiedBy>Gaétan Bonneau</cp:lastModifiedBy>
  <cp:lastPrinted>2007-12-01T11:47:26Z</cp:lastPrinted>
  <dcterms:created xsi:type="dcterms:W3CDTF">1998-07-02T19:40:59Z</dcterms:created>
  <dcterms:modified xsi:type="dcterms:W3CDTF">2010-11-04T17:09:01Z</dcterms:modified>
  <cp:category/>
  <cp:version/>
  <cp:contentType/>
  <cp:contentStatus/>
</cp:coreProperties>
</file>