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46" windowWidth="9720" windowHeight="6315" activeTab="0"/>
  </bookViews>
  <sheets>
    <sheet name="MARGES" sheetId="1" r:id="rId1"/>
    <sheet name="Round up ready" sheetId="2" r:id="rId2"/>
    <sheet name="Conventionnel" sheetId="3" r:id="rId3"/>
    <sheet name="Agrinature" sheetId="4" r:id="rId4"/>
    <sheet name="Semis direct" sheetId="5" r:id="rId5"/>
    <sheet name="SOYA BILLONS" sheetId="6" r:id="rId6"/>
  </sheets>
  <definedNames>
    <definedName name="_xlnm.Print_Area" localSheetId="3">'Agrinature'!$A$1:$H$59</definedName>
    <definedName name="_xlnm.Print_Area" localSheetId="2">'Conventionnel'!$A$1:$H$58</definedName>
    <definedName name="_xlnm.Print_Area" localSheetId="1">'Round up ready'!$A$1:$H$56</definedName>
    <definedName name="_xlnm.Print_Area" localSheetId="4">'Semis direct'!$A$1:$H$51</definedName>
    <definedName name="_xlnm.Print_Area" localSheetId="5">'SOYA BILLONS'!$A$1:$H$52</definedName>
  </definedNames>
  <calcPr fullCalcOnLoad="1"/>
</workbook>
</file>

<file path=xl/sharedStrings.xml><?xml version="1.0" encoding="utf-8"?>
<sst xmlns="http://schemas.openxmlformats.org/spreadsheetml/2006/main" count="467" uniqueCount="172">
  <si>
    <t xml:space="preserve">NOM DE LA FERME: </t>
  </si>
  <si>
    <t>Adapté par:</t>
  </si>
  <si>
    <t>ITEM</t>
  </si>
  <si>
    <t>QTÉ</t>
  </si>
  <si>
    <t>PRIX</t>
  </si>
  <si>
    <t>UNITÉ</t>
  </si>
  <si>
    <t>COÛTS</t>
  </si>
  <si>
    <t>DÉBOURS</t>
  </si>
  <si>
    <t>LE</t>
  </si>
  <si>
    <t>TOTAUX</t>
  </si>
  <si>
    <t>VÔTRE</t>
  </si>
  <si>
    <t>A-  PRODUITS</t>
  </si>
  <si>
    <t>Grain  88 %  m.s.  ( kg )</t>
  </si>
  <si>
    <t>Total</t>
  </si>
  <si>
    <t>B- DÉBOURS</t>
  </si>
  <si>
    <t>1- APPROVISIONNEMENTS:</t>
  </si>
  <si>
    <t>Fertilisants  ( 30-50-40 )</t>
  </si>
  <si>
    <t xml:space="preserve">        15-25-20</t>
  </si>
  <si>
    <t>Pierre  à  chaux</t>
  </si>
  <si>
    <t>2-  OPÉRATIONS CULTURALES</t>
  </si>
  <si>
    <t>À FORFAIT</t>
  </si>
  <si>
    <t>Coûts variables</t>
  </si>
  <si>
    <t xml:space="preserve">      Labour  ( loam )</t>
  </si>
  <si>
    <t xml:space="preserve">      Semoir à céréales</t>
  </si>
  <si>
    <t xml:space="preserve">        Total</t>
  </si>
  <si>
    <t>3-  ENTREPOSAGE- MARKETING</t>
  </si>
  <si>
    <t xml:space="preserve">      Séchage à la ferme</t>
  </si>
  <si>
    <t xml:space="preserve">         Total</t>
  </si>
  <si>
    <t>4-  AUTRES FRAIS</t>
  </si>
  <si>
    <t xml:space="preserve">        Plan conjoint</t>
  </si>
  <si>
    <t xml:space="preserve">        Main-d'œuvre salariée</t>
  </si>
  <si>
    <t xml:space="preserve">        Intérêts marge crédit</t>
  </si>
  <si>
    <t xml:space="preserve">            Total</t>
  </si>
  <si>
    <t>mois</t>
  </si>
  <si>
    <t xml:space="preserve">           TOTAL  DÉBOURS</t>
  </si>
  <si>
    <t>D- DÉBOURS     $ /tonne</t>
  </si>
  <si>
    <t>C- MARGE PRODUITS SUR DÉBOURS    ( A - B )</t>
  </si>
  <si>
    <t xml:space="preserve">        Location de la  terre</t>
  </si>
  <si>
    <t xml:space="preserve">    BASAGRAN FORTE (l)</t>
  </si>
  <si>
    <t>Pesticides en post-levée hâtive</t>
  </si>
  <si>
    <t xml:space="preserve">    PURSUIT (l) *</t>
  </si>
  <si>
    <t xml:space="preserve">  Total *Le mélange peut affecter les cultures subséquentes.</t>
  </si>
  <si>
    <t>Inoculant (enveloppe)</t>
  </si>
  <si>
    <t xml:space="preserve">      Hersage lourd  1 fois</t>
  </si>
  <si>
    <t xml:space="preserve">      Épandage engrais  1 fois  (tracteur seulement)</t>
  </si>
  <si>
    <t xml:space="preserve">      Pulvérisation   1  fois</t>
  </si>
  <si>
    <t xml:space="preserve">      Batteuse  7,6 m</t>
  </si>
  <si>
    <t xml:space="preserve">      Entreposage 277 t</t>
  </si>
  <si>
    <t xml:space="preserve">       Assur-récolte 85 %</t>
  </si>
  <si>
    <t xml:space="preserve">    Transport au point de vente</t>
  </si>
  <si>
    <t xml:space="preserve">      Sarclage  (8 rangs)  (3 fois)</t>
  </si>
  <si>
    <t>Moins:</t>
  </si>
  <si>
    <t xml:space="preserve">   Compensation de l'ASRA</t>
  </si>
  <si>
    <t>-------------</t>
  </si>
  <si>
    <t xml:space="preserve">       Total</t>
  </si>
  <si>
    <t>Rendement  en tonne l'hectare</t>
  </si>
  <si>
    <t>Guy Beauregard, agronome</t>
  </si>
  <si>
    <t xml:space="preserve">         SOYA</t>
  </si>
  <si>
    <t>Coût de production  l'hectare</t>
  </si>
  <si>
    <t>Nicolet,</t>
  </si>
  <si>
    <t xml:space="preserve">Semence cer. traitée </t>
  </si>
  <si>
    <t xml:space="preserve">Semence cert. et traitée </t>
  </si>
  <si>
    <t xml:space="preserve">  (prime)</t>
  </si>
  <si>
    <t xml:space="preserve"> </t>
  </si>
  <si>
    <t xml:space="preserve">      Ramasseuse de pierres</t>
  </si>
  <si>
    <t xml:space="preserve">Total des débours   </t>
  </si>
  <si>
    <t xml:space="preserve">COÛT DE PRODUCTION PARTIEL </t>
  </si>
  <si>
    <t>COÛT DE PRODUCTION PARTIEL LA TONNE</t>
  </si>
  <si>
    <t xml:space="preserve">   Vente de paille non récoltée</t>
  </si>
  <si>
    <t xml:space="preserve">      Semoir à céréales  semis direct</t>
  </si>
  <si>
    <t xml:space="preserve"> SOYA SEMIS DIRECT</t>
  </si>
  <si>
    <t xml:space="preserve">      Semoir à maïs 8 rangs + écrêtement</t>
  </si>
  <si>
    <t>BUDGET SOYA   2007 L' HECTARE</t>
  </si>
  <si>
    <t xml:space="preserve">Semence RR </t>
  </si>
  <si>
    <t xml:space="preserve">    ROUNDUP WEATHERMAX (l) </t>
  </si>
  <si>
    <t xml:space="preserve"> / tonne</t>
  </si>
  <si>
    <t xml:space="preserve">      Rouleau</t>
  </si>
  <si>
    <t>1 fois</t>
  </si>
  <si>
    <t>ROUNDUP READY</t>
  </si>
  <si>
    <t xml:space="preserve"> CONVENTIONNEL</t>
  </si>
  <si>
    <t xml:space="preserve">      Transport de la pierre</t>
  </si>
  <si>
    <t xml:space="preserve">      Transport au champ: wagon à grain benne 20 m³</t>
  </si>
  <si>
    <t xml:space="preserve"> la tonne</t>
  </si>
  <si>
    <t>BUDGET  SOYA   2007  L' HECTARE</t>
  </si>
  <si>
    <t xml:space="preserve">          BUDGET SOYA  SEMIS DIRECT  2007 L' HECTARE</t>
  </si>
  <si>
    <t>ROUND UP READY</t>
  </si>
  <si>
    <t>Semence  RR</t>
  </si>
  <si>
    <t xml:space="preserve">   ROUNDUP WEATHERMAX  (l) *</t>
  </si>
  <si>
    <t>CONVENTIONNEL</t>
  </si>
  <si>
    <t xml:space="preserve">     BUDGET SOYA  2007 SUR BILLONS L' HECTARE</t>
  </si>
  <si>
    <t xml:space="preserve">      Ramassage des pierres</t>
  </si>
  <si>
    <t>SOYA SUR BILLONS</t>
  </si>
  <si>
    <t xml:space="preserve">        Certification Agrinature</t>
  </si>
  <si>
    <t xml:space="preserve">        Inspection Agrinature l'hectare</t>
  </si>
  <si>
    <t>Réalisé part D. Ruel, agronome MAPAQ et G. Beauregard, agr., consultant</t>
  </si>
  <si>
    <t>Comp. ASRA prév. 2007-08</t>
  </si>
  <si>
    <t xml:space="preserve">        Contribution ASRA prél. 2007-08</t>
  </si>
  <si>
    <t>Réalisé par  D. Ruel, agronome MAPAQ et G. Beauregard, agr., consultant</t>
  </si>
  <si>
    <t xml:space="preserve">        Cotisation ASRA prél. 2007-08</t>
  </si>
  <si>
    <t>Réalisé par D. Ruel, agronome et G. Beauregard, agr., consultant</t>
  </si>
  <si>
    <t>Réalisé par D. Ruel, agronome MAPAQ et G. Beauregrad, agr., consultant</t>
  </si>
  <si>
    <t xml:space="preserve">      Transport du  champ au silo </t>
  </si>
  <si>
    <t xml:space="preserve">      Transport du champ au silo</t>
  </si>
  <si>
    <t xml:space="preserve">      Transport du champ au silo </t>
  </si>
  <si>
    <t xml:space="preserve">      Transport  du champ au silo</t>
  </si>
  <si>
    <t xml:space="preserve">      Transport  du champ au silo </t>
  </si>
  <si>
    <t xml:space="preserve">      Hersage léger (cultivateur) 1 fois</t>
  </si>
  <si>
    <t xml:space="preserve">        Entretien de la terre + taxes foncières</t>
  </si>
  <si>
    <t xml:space="preserve">      Cultivateur  1 fois</t>
  </si>
  <si>
    <t xml:space="preserve">        Entretien de la terre + taxes foncières </t>
  </si>
  <si>
    <t>Agrinature</t>
  </si>
  <si>
    <t xml:space="preserve"> 1 fois</t>
  </si>
  <si>
    <t>Paille non pressée 84,5 % (kg)</t>
  </si>
  <si>
    <t>Paille non pressée (kg)</t>
  </si>
  <si>
    <r>
      <t xml:space="preserve">MARGE PRODUITS SUR DÉBOURS  30 novembre 2007 </t>
    </r>
    <r>
      <rPr>
        <b/>
        <vertAlign val="superscript"/>
        <sz val="12"/>
        <rFont val="Arial"/>
        <family val="2"/>
      </rPr>
      <t>(1)</t>
    </r>
  </si>
  <si>
    <t xml:space="preserve"> (Selon les budgets sept. 2007 de Denis Ruel, agr. MAPAQ et Guy Beauregard, agr., consultant)</t>
  </si>
  <si>
    <t xml:space="preserve">     CULTURE</t>
  </si>
  <si>
    <t>RENDEMENT</t>
  </si>
  <si>
    <t>Prix stabilisé</t>
  </si>
  <si>
    <t xml:space="preserve">MARGE </t>
  </si>
  <si>
    <t xml:space="preserve">    1. GRAINS</t>
  </si>
  <si>
    <t>KG / HA</t>
  </si>
  <si>
    <t>$ la tonne</t>
  </si>
  <si>
    <t>$/Ha</t>
  </si>
  <si>
    <t>- Fève de couleur</t>
  </si>
  <si>
    <t>- Soya Agrinature  (Prix stabilisé: 340 $ +  70 $/t)</t>
  </si>
  <si>
    <t>- Lin pour la graine  (Thunderbay + 53 $/t)</t>
  </si>
  <si>
    <t>- Soya  semis direct (Prix stabilisé)</t>
  </si>
  <si>
    <t>- Soya  sur billons (Prix stabilisé)</t>
  </si>
  <si>
    <r>
      <t xml:space="preserve">- Maïs-grain </t>
    </r>
    <r>
      <rPr>
        <b/>
        <sz val="9"/>
        <rFont val="Arial"/>
        <family val="2"/>
      </rPr>
      <t>humide</t>
    </r>
    <r>
      <rPr>
        <sz val="9"/>
        <rFont val="Arial"/>
        <family val="2"/>
      </rPr>
      <t xml:space="preserve"> vendu récolte (141 x 0,8372) + 32 $/t (comp.)</t>
    </r>
  </si>
  <si>
    <t>- Soya   RONDUP READY</t>
  </si>
  <si>
    <t>- Blé alimentation humaine Agrinature</t>
  </si>
  <si>
    <t>- Orge  brassicole 2 rangs  (Prix stabilisé: 239,99 $ + 32 $/t)</t>
  </si>
  <si>
    <t>- Soya   conventionnel</t>
  </si>
  <si>
    <t>- Canola fertilisé au lisier</t>
  </si>
  <si>
    <t>- Blé d'alimentation humaine</t>
  </si>
  <si>
    <t>- Maïs épi humide  (141 $ x 0,814 x 0,8) + 32 $/t compensation</t>
  </si>
  <si>
    <t>- Maïs-grain semis direct vendu à la récolte</t>
  </si>
  <si>
    <t>- Maïs-grain semis direct vendu au cours de l'année</t>
  </si>
  <si>
    <t>- Maïs-grain  sur billons</t>
  </si>
  <si>
    <r>
      <t xml:space="preserve">- Maïs-grain vendu récolte </t>
    </r>
    <r>
      <rPr>
        <b/>
        <sz val="9"/>
        <rFont val="Arial"/>
        <family val="2"/>
      </rPr>
      <t>régie conventionnelle</t>
    </r>
    <r>
      <rPr>
        <sz val="9"/>
        <rFont val="Arial"/>
        <family val="2"/>
      </rPr>
      <t xml:space="preserve"> (141 $/t + 32 $/t)</t>
    </r>
  </si>
  <si>
    <t>- Maïs-grain  vendu durant l'année régie conventionnelle (152 $ +  32 $/t )</t>
  </si>
  <si>
    <t>- Avoine nue (Prix stabilisé: 243,02 $ + 50,00 $ /t)</t>
  </si>
  <si>
    <t>- Avoine semis direct</t>
  </si>
  <si>
    <t>- Avoine non grainée</t>
  </si>
  <si>
    <t>- Orge non grainée</t>
  </si>
  <si>
    <t xml:space="preserve"> -Canola fertilisé aux  engrais minéraux</t>
  </si>
  <si>
    <t>- Orge  utilisée comme plante-abri</t>
  </si>
  <si>
    <t>- Avoine  utilisée comme plante-abri</t>
  </si>
  <si>
    <t>- Blé d'alimentation animale</t>
  </si>
  <si>
    <t xml:space="preserve">   2. FOURRAGES </t>
  </si>
  <si>
    <t>Tonnes / HA</t>
  </si>
  <si>
    <t>Prix / tonne</t>
  </si>
  <si>
    <t>Maïs fourrager  silo couloir ( 35 % m.s.) (3)</t>
  </si>
  <si>
    <t>Maïs fourrager  silo tour ( 35 % m.s.)</t>
  </si>
  <si>
    <t>Pâturage intensif   (89% m.s.)</t>
  </si>
  <si>
    <t>Pâturage en rotation  (89% m.s.)</t>
  </si>
  <si>
    <t>Ensilage mil-luzerne en silo couloir  (36% m.s.)</t>
  </si>
  <si>
    <r>
      <t xml:space="preserve">Ensilage mil-luzerne </t>
    </r>
    <r>
      <rPr>
        <b/>
        <sz val="10"/>
        <rFont val="Arial"/>
        <family val="2"/>
      </rPr>
      <t>annuelle</t>
    </r>
    <r>
      <rPr>
        <sz val="10"/>
        <rFont val="Arial"/>
        <family val="0"/>
      </rPr>
      <t xml:space="preserve"> en silo tour  (40% m.s.)</t>
    </r>
  </si>
  <si>
    <t>Ensilage mil-luzerne en silo-tour (40% m.s.)</t>
  </si>
  <si>
    <t>Foin mil-luzerne semis pur  (89% m.s.)</t>
  </si>
  <si>
    <t>Foin mil-luzerne avec orge (89% m.s.)</t>
  </si>
  <si>
    <r>
      <t xml:space="preserve">Foin </t>
    </r>
    <r>
      <rPr>
        <b/>
        <sz val="10"/>
        <rFont val="Arial"/>
        <family val="2"/>
      </rPr>
      <t xml:space="preserve">mil-luzerne </t>
    </r>
    <r>
      <rPr>
        <sz val="10"/>
        <rFont val="Arial"/>
        <family val="0"/>
      </rPr>
      <t>pour le commerce  (Grosses presses)</t>
    </r>
  </si>
  <si>
    <t>Ensilage mil-trèfle rouge-balles rondes enrobées (50% m.s.)</t>
  </si>
  <si>
    <t>Foin mil-trèfle rouge avec orge (89% m.s.) (balles rondes)</t>
  </si>
  <si>
    <t>Foin mil-trèfle rouge avec orge (petites balles rectangulaires)</t>
  </si>
  <si>
    <r>
      <t xml:space="preserve">Foin </t>
    </r>
    <r>
      <rPr>
        <b/>
        <sz val="10"/>
        <rFont val="Arial"/>
        <family val="2"/>
      </rPr>
      <t>mil-brome</t>
    </r>
    <r>
      <rPr>
        <sz val="10"/>
        <rFont val="Arial"/>
        <family val="0"/>
      </rPr>
      <t xml:space="preserve"> pour le commerce  (Grosses presses)</t>
    </r>
  </si>
  <si>
    <r>
      <t>N.B.</t>
    </r>
    <r>
      <rPr>
        <sz val="10"/>
        <rFont val="Arial"/>
        <family val="0"/>
      </rPr>
      <t xml:space="preserve"> (1) Nous faisons l'hypothèse que </t>
    </r>
    <r>
      <rPr>
        <b/>
        <sz val="11"/>
        <rFont val="Arial"/>
        <family val="2"/>
      </rPr>
      <t xml:space="preserve">toutes les terres et </t>
    </r>
    <r>
      <rPr>
        <b/>
        <u val="single"/>
        <sz val="11"/>
        <rFont val="Arial"/>
        <family val="2"/>
      </rPr>
      <t xml:space="preserve"> machines</t>
    </r>
    <r>
      <rPr>
        <b/>
        <sz val="11"/>
        <rFont val="Arial"/>
        <family val="2"/>
      </rPr>
      <t xml:space="preserve"> sont possédées par l'agriculteur.</t>
    </r>
  </si>
  <si>
    <t xml:space="preserve">        (2) Les marges varient avec les rendements et les prix obtenus. </t>
  </si>
  <si>
    <t xml:space="preserve">        (3) Basé sur un prix du foin de 130 $ la tonne à 89 % de matière sèche.</t>
  </si>
  <si>
    <r>
      <t xml:space="preserve">(1) </t>
    </r>
    <r>
      <rPr>
        <sz val="10"/>
        <rFont val="Arial"/>
        <family val="0"/>
      </rPr>
      <t xml:space="preserve"> MARGE PRODUITS SUR DÉBOURS = C'est ce qui reste à l'agriculteur pour vivre et effectuer les remboursements</t>
    </r>
  </si>
  <si>
    <r>
      <t xml:space="preserve">     sur les emprunts moyen et long terme de son entreprise. On parle ici en termes de </t>
    </r>
    <r>
      <rPr>
        <sz val="10"/>
        <rFont val="Arial"/>
        <family val="2"/>
      </rPr>
      <t>gestion financière.</t>
    </r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</si>
</sst>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\ &quot;$&quot;_-;\-* #,##0.0\ &quot;$&quot;_-;_-* &quot;-&quot;??\ &quot;$&quot;_-;_-@_-"/>
    <numFmt numFmtId="181" formatCode="_-* #,##0\ &quot;$&quot;_-;\-* #,##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  <numFmt numFmtId="185" formatCode="0.0"/>
    <numFmt numFmtId="186" formatCode="#,##0.00\ &quot;$&quot;"/>
    <numFmt numFmtId="187" formatCode="0.000%"/>
    <numFmt numFmtId="188" formatCode="#,##0\ _$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8" fontId="0" fillId="0" borderId="0" xfId="19" applyAlignment="1">
      <alignment/>
    </xf>
    <xf numFmtId="178" fontId="0" fillId="0" borderId="0" xfId="0" applyNumberFormat="1" applyAlignment="1">
      <alignment/>
    </xf>
    <xf numFmtId="178" fontId="0" fillId="0" borderId="0" xfId="19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78" fontId="1" fillId="0" borderId="0" xfId="19" applyFont="1" applyAlignment="1">
      <alignment/>
    </xf>
    <xf numFmtId="0" fontId="4" fillId="0" borderId="0" xfId="0" applyFont="1" applyAlignment="1">
      <alignment/>
    </xf>
    <xf numFmtId="178" fontId="0" fillId="0" borderId="0" xfId="19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178" fontId="0" fillId="0" borderId="0" xfId="19" applyFont="1" applyBorder="1" applyAlignment="1">
      <alignment/>
    </xf>
    <xf numFmtId="178" fontId="1" fillId="0" borderId="1" xfId="19" applyFont="1" applyBorder="1" applyAlignment="1">
      <alignment/>
    </xf>
    <xf numFmtId="0" fontId="6" fillId="0" borderId="0" xfId="0" applyFont="1" applyAlignment="1" quotePrefix="1">
      <alignment horizontal="left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78" fontId="0" fillId="0" borderId="0" xfId="19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0" fontId="0" fillId="0" borderId="0" xfId="21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9" fontId="0" fillId="0" borderId="0" xfId="21" applyFont="1" applyAlignment="1">
      <alignment horizontal="center"/>
    </xf>
    <xf numFmtId="186" fontId="0" fillId="0" borderId="0" xfId="0" applyNumberFormat="1" applyFont="1" applyAlignment="1">
      <alignment/>
    </xf>
    <xf numFmtId="0" fontId="6" fillId="0" borderId="0" xfId="0" applyFont="1" applyAlignment="1">
      <alignment/>
    </xf>
    <xf numFmtId="178" fontId="0" fillId="0" borderId="0" xfId="19" applyFont="1" applyAlignment="1" quotePrefix="1">
      <alignment horizontal="center"/>
    </xf>
    <xf numFmtId="185" fontId="0" fillId="0" borderId="0" xfId="19" applyNumberFormat="1" applyAlignment="1">
      <alignment horizontal="center"/>
    </xf>
    <xf numFmtId="185" fontId="0" fillId="0" borderId="0" xfId="19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10" fillId="0" borderId="0" xfId="0" applyFont="1" applyAlignment="1">
      <alignment horizontal="left"/>
    </xf>
    <xf numFmtId="9" fontId="0" fillId="0" borderId="0" xfId="21" applyFont="1" applyAlignment="1">
      <alignment/>
    </xf>
    <xf numFmtId="178" fontId="1" fillId="0" borderId="0" xfId="19" applyFont="1" applyAlignment="1">
      <alignment/>
    </xf>
    <xf numFmtId="178" fontId="9" fillId="0" borderId="0" xfId="19" applyFont="1" applyAlignment="1">
      <alignment/>
    </xf>
    <xf numFmtId="0" fontId="6" fillId="0" borderId="0" xfId="0" applyFont="1" applyAlignment="1">
      <alignment horizontal="left"/>
    </xf>
    <xf numFmtId="9" fontId="0" fillId="0" borderId="0" xfId="2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 quotePrefix="1">
      <alignment/>
    </xf>
    <xf numFmtId="188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88" fontId="0" fillId="0" borderId="0" xfId="0" applyNumberFormat="1" applyFont="1" applyAlignment="1">
      <alignment horizontal="center"/>
    </xf>
    <xf numFmtId="0" fontId="10" fillId="0" borderId="0" xfId="0" applyFont="1" applyAlignment="1" quotePrefix="1">
      <alignment/>
    </xf>
    <xf numFmtId="0" fontId="6" fillId="0" borderId="0" xfId="0" applyFont="1" applyAlignment="1" quotePrefix="1">
      <alignment/>
    </xf>
    <xf numFmtId="185" fontId="0" fillId="0" borderId="0" xfId="0" applyNumberFormat="1" applyAlignment="1">
      <alignment horizontal="center"/>
    </xf>
    <xf numFmtId="178" fontId="0" fillId="0" borderId="0" xfId="19" applyFont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19" applyBorder="1" applyAlignment="1">
      <alignment/>
    </xf>
    <xf numFmtId="0" fontId="0" fillId="0" borderId="2" xfId="0" applyBorder="1" applyAlignment="1">
      <alignment/>
    </xf>
    <xf numFmtId="178" fontId="0" fillId="0" borderId="2" xfId="19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4.28125" style="0" customWidth="1"/>
    <col min="2" max="2" width="60.57421875" style="0" customWidth="1"/>
    <col min="3" max="3" width="14.57421875" style="0" customWidth="1"/>
    <col min="4" max="4" width="13.421875" style="0" customWidth="1"/>
    <col min="5" max="5" width="13.140625" style="0" customWidth="1"/>
  </cols>
  <sheetData>
    <row r="1" spans="2:5" ht="18.75">
      <c r="B1" s="57" t="s">
        <v>114</v>
      </c>
      <c r="C1" s="57"/>
      <c r="D1" s="57"/>
      <c r="E1" s="57"/>
    </row>
    <row r="2" spans="2:5" ht="12.75">
      <c r="B2" s="58" t="s">
        <v>115</v>
      </c>
      <c r="C2" s="58"/>
      <c r="D2" s="58"/>
      <c r="E2" s="58"/>
    </row>
    <row r="3" spans="2:5" ht="12.75">
      <c r="B3" s="59"/>
      <c r="C3" s="59"/>
      <c r="D3" s="59"/>
      <c r="E3" s="60"/>
    </row>
    <row r="4" spans="2:5" ht="15.75">
      <c r="B4" s="37" t="s">
        <v>116</v>
      </c>
      <c r="C4" s="55" t="s">
        <v>117</v>
      </c>
      <c r="D4" s="55" t="s">
        <v>118</v>
      </c>
      <c r="E4" s="55" t="s">
        <v>119</v>
      </c>
    </row>
    <row r="5" spans="2:5" ht="15.75">
      <c r="B5" s="37" t="s">
        <v>120</v>
      </c>
      <c r="C5" s="61" t="s">
        <v>121</v>
      </c>
      <c r="D5" s="61" t="s">
        <v>122</v>
      </c>
      <c r="E5" s="61" t="s">
        <v>123</v>
      </c>
    </row>
    <row r="6" spans="1:5" ht="12.75">
      <c r="A6">
        <v>1</v>
      </c>
      <c r="B6" s="62" t="s">
        <v>124</v>
      </c>
      <c r="C6" s="63">
        <v>2100</v>
      </c>
      <c r="D6" s="5">
        <v>760</v>
      </c>
      <c r="E6" s="64">
        <v>641.18</v>
      </c>
    </row>
    <row r="7" spans="1:5" ht="12.75">
      <c r="A7">
        <v>2</v>
      </c>
      <c r="B7" s="65" t="s">
        <v>125</v>
      </c>
      <c r="C7" s="66">
        <v>2880</v>
      </c>
      <c r="D7" s="27">
        <v>410</v>
      </c>
      <c r="E7" s="27">
        <v>665.58</v>
      </c>
    </row>
    <row r="8" spans="1:5" ht="12.75">
      <c r="A8">
        <v>3</v>
      </c>
      <c r="B8" s="62" t="s">
        <v>126</v>
      </c>
      <c r="C8" s="63">
        <v>1800</v>
      </c>
      <c r="D8" s="7">
        <v>588</v>
      </c>
      <c r="E8" s="64">
        <v>548.31</v>
      </c>
    </row>
    <row r="9" spans="1:5" ht="12.75">
      <c r="A9">
        <v>4</v>
      </c>
      <c r="B9" s="65" t="s">
        <v>127</v>
      </c>
      <c r="C9" s="66">
        <v>3000</v>
      </c>
      <c r="D9" s="27">
        <v>340</v>
      </c>
      <c r="E9" s="27">
        <v>391.77</v>
      </c>
    </row>
    <row r="10" spans="1:5" ht="12.75">
      <c r="A10">
        <v>5</v>
      </c>
      <c r="B10" s="65" t="s">
        <v>128</v>
      </c>
      <c r="C10" s="66">
        <v>3000</v>
      </c>
      <c r="D10" s="27">
        <v>340</v>
      </c>
      <c r="E10" s="27">
        <v>375.75</v>
      </c>
    </row>
    <row r="11" spans="1:5" ht="12.75">
      <c r="A11">
        <v>6</v>
      </c>
      <c r="B11" s="67" t="s">
        <v>129</v>
      </c>
      <c r="C11" s="63">
        <v>10511</v>
      </c>
      <c r="D11" s="5">
        <v>150.25</v>
      </c>
      <c r="E11" s="12">
        <v>367.39</v>
      </c>
    </row>
    <row r="12" spans="1:5" ht="12.75">
      <c r="A12">
        <v>7</v>
      </c>
      <c r="B12" s="65" t="s">
        <v>130</v>
      </c>
      <c r="C12" s="66">
        <v>3000</v>
      </c>
      <c r="D12" s="27">
        <v>340</v>
      </c>
      <c r="E12" s="27">
        <v>353.98</v>
      </c>
    </row>
    <row r="13" spans="1:5" ht="12.75">
      <c r="A13">
        <v>8</v>
      </c>
      <c r="B13" s="62" t="s">
        <v>131</v>
      </c>
      <c r="C13" s="63">
        <v>2130</v>
      </c>
      <c r="D13" s="5">
        <v>362.23</v>
      </c>
      <c r="E13" s="64">
        <v>336.72</v>
      </c>
    </row>
    <row r="14" spans="1:5" ht="12.75">
      <c r="A14">
        <v>9</v>
      </c>
      <c r="B14" s="62" t="s">
        <v>132</v>
      </c>
      <c r="C14" s="63">
        <v>3500</v>
      </c>
      <c r="D14" s="7">
        <v>271.99</v>
      </c>
      <c r="E14" s="64">
        <v>332.42</v>
      </c>
    </row>
    <row r="15" spans="1:5" ht="12.75">
      <c r="A15">
        <v>10</v>
      </c>
      <c r="B15" s="65" t="s">
        <v>133</v>
      </c>
      <c r="C15" s="66">
        <v>3000</v>
      </c>
      <c r="D15" s="27">
        <v>340</v>
      </c>
      <c r="E15" s="27">
        <v>320.84</v>
      </c>
    </row>
    <row r="16" spans="1:5" ht="12.75">
      <c r="A16">
        <v>11</v>
      </c>
      <c r="B16" s="62" t="s">
        <v>134</v>
      </c>
      <c r="C16" s="63">
        <v>2200</v>
      </c>
      <c r="D16" s="5">
        <v>413.29</v>
      </c>
      <c r="E16" s="5">
        <v>317.51</v>
      </c>
    </row>
    <row r="17" spans="1:5" ht="12.75">
      <c r="A17">
        <v>12</v>
      </c>
      <c r="B17" s="62" t="s">
        <v>135</v>
      </c>
      <c r="C17" s="63">
        <v>3550</v>
      </c>
      <c r="D17" s="12">
        <v>322.23</v>
      </c>
      <c r="E17" s="12">
        <v>302.48</v>
      </c>
    </row>
    <row r="18" spans="1:5" ht="12.75">
      <c r="A18">
        <v>13</v>
      </c>
      <c r="B18" s="65" t="s">
        <v>136</v>
      </c>
      <c r="C18" s="66">
        <v>12973</v>
      </c>
      <c r="D18" s="27">
        <v>124.02</v>
      </c>
      <c r="E18" s="27">
        <v>284.27</v>
      </c>
    </row>
    <row r="19" spans="1:5" ht="12.75">
      <c r="A19">
        <v>14</v>
      </c>
      <c r="B19" s="65" t="s">
        <v>137</v>
      </c>
      <c r="C19" s="66">
        <v>8800</v>
      </c>
      <c r="D19" s="27">
        <v>173.2</v>
      </c>
      <c r="E19" s="27">
        <v>278.71</v>
      </c>
    </row>
    <row r="20" spans="1:5" ht="12.75">
      <c r="A20">
        <v>15</v>
      </c>
      <c r="B20" s="65" t="s">
        <v>138</v>
      </c>
      <c r="C20" s="66">
        <v>8800</v>
      </c>
      <c r="D20" s="27">
        <v>184.2</v>
      </c>
      <c r="E20" s="27">
        <v>275.13</v>
      </c>
    </row>
    <row r="21" spans="1:5" ht="12.75">
      <c r="A21">
        <v>16</v>
      </c>
      <c r="B21" s="65" t="s">
        <v>139</v>
      </c>
      <c r="C21" s="66">
        <v>8800</v>
      </c>
      <c r="D21" s="27">
        <v>184.2</v>
      </c>
      <c r="E21" s="27">
        <v>268.79</v>
      </c>
    </row>
    <row r="22" spans="1:5" ht="12.75">
      <c r="A22">
        <v>17</v>
      </c>
      <c r="B22" s="67" t="s">
        <v>140</v>
      </c>
      <c r="C22" s="63">
        <v>8800</v>
      </c>
      <c r="D22" s="5">
        <v>173.2</v>
      </c>
      <c r="E22" s="12">
        <v>242.74</v>
      </c>
    </row>
    <row r="23" spans="1:5" ht="12.75">
      <c r="A23">
        <v>18</v>
      </c>
      <c r="B23" s="65" t="s">
        <v>141</v>
      </c>
      <c r="C23" s="66">
        <v>8800</v>
      </c>
      <c r="D23" s="27">
        <v>184.2</v>
      </c>
      <c r="E23" s="27">
        <v>239.17</v>
      </c>
    </row>
    <row r="24" spans="1:5" ht="12.75">
      <c r="A24">
        <v>19</v>
      </c>
      <c r="B24" s="62" t="s">
        <v>142</v>
      </c>
      <c r="C24" s="63">
        <v>2250</v>
      </c>
      <c r="D24" s="12">
        <v>293.02</v>
      </c>
      <c r="E24" s="12">
        <v>205.49</v>
      </c>
    </row>
    <row r="25" spans="1:5" ht="12.75">
      <c r="A25">
        <v>20</v>
      </c>
      <c r="B25" s="62" t="s">
        <v>143</v>
      </c>
      <c r="C25" s="63">
        <v>3000</v>
      </c>
      <c r="D25" s="12">
        <v>243.02</v>
      </c>
      <c r="E25" s="64">
        <v>201.67</v>
      </c>
    </row>
    <row r="26" spans="1:5" ht="12.75">
      <c r="A26">
        <v>21</v>
      </c>
      <c r="B26" s="62" t="s">
        <v>144</v>
      </c>
      <c r="C26" s="63">
        <v>3100</v>
      </c>
      <c r="D26" s="12">
        <v>243.02</v>
      </c>
      <c r="E26" s="64">
        <v>189.31</v>
      </c>
    </row>
    <row r="27" spans="1:5" ht="12.75">
      <c r="A27">
        <v>22</v>
      </c>
      <c r="B27" s="62" t="s">
        <v>145</v>
      </c>
      <c r="C27" s="63">
        <v>3500</v>
      </c>
      <c r="D27" s="5">
        <v>239.99</v>
      </c>
      <c r="E27" s="64">
        <v>178.49</v>
      </c>
    </row>
    <row r="28" spans="1:5" ht="12.75">
      <c r="A28">
        <v>23</v>
      </c>
      <c r="B28" s="62" t="s">
        <v>146</v>
      </c>
      <c r="C28" s="63">
        <v>2200</v>
      </c>
      <c r="D28" s="5">
        <v>413.29</v>
      </c>
      <c r="E28" s="5">
        <v>169.77</v>
      </c>
    </row>
    <row r="29" spans="1:5" ht="12.75">
      <c r="A29">
        <v>24</v>
      </c>
      <c r="B29" s="62" t="s">
        <v>147</v>
      </c>
      <c r="C29" s="63">
        <v>2600</v>
      </c>
      <c r="D29" s="5">
        <v>239.99</v>
      </c>
      <c r="E29" s="64">
        <v>158.11</v>
      </c>
    </row>
    <row r="30" spans="1:5" ht="12.75">
      <c r="A30">
        <v>25</v>
      </c>
      <c r="B30" s="62" t="s">
        <v>148</v>
      </c>
      <c r="C30" s="63">
        <v>2250</v>
      </c>
      <c r="D30" s="12">
        <v>243.02</v>
      </c>
      <c r="E30" s="5">
        <v>133.23</v>
      </c>
    </row>
    <row r="31" spans="1:5" ht="12.75">
      <c r="A31">
        <v>26</v>
      </c>
      <c r="B31" s="62" t="s">
        <v>149</v>
      </c>
      <c r="C31" s="63">
        <v>3400</v>
      </c>
      <c r="D31" s="12">
        <v>235.3</v>
      </c>
      <c r="E31" s="12">
        <v>94.48</v>
      </c>
    </row>
    <row r="32" spans="2:5" ht="15.75">
      <c r="B32" s="68" t="s">
        <v>150</v>
      </c>
      <c r="C32" s="61" t="s">
        <v>151</v>
      </c>
      <c r="D32" s="61" t="s">
        <v>152</v>
      </c>
      <c r="E32" s="5"/>
    </row>
    <row r="33" spans="2:5" ht="12.75">
      <c r="B33" t="s">
        <v>153</v>
      </c>
      <c r="C33" s="69">
        <v>40</v>
      </c>
      <c r="D33" s="70">
        <v>50</v>
      </c>
      <c r="E33" s="12">
        <v>1254.29</v>
      </c>
    </row>
    <row r="34" spans="2:5" ht="12.75">
      <c r="B34" t="s">
        <v>154</v>
      </c>
      <c r="C34" s="69">
        <v>40</v>
      </c>
      <c r="D34" s="5">
        <v>50</v>
      </c>
      <c r="E34" s="5">
        <v>1120.32</v>
      </c>
    </row>
    <row r="35" spans="2:5" ht="12.75">
      <c r="B35" t="s">
        <v>155</v>
      </c>
      <c r="C35" s="69">
        <v>6</v>
      </c>
      <c r="D35" s="5">
        <v>130</v>
      </c>
      <c r="E35" s="5">
        <v>489.38</v>
      </c>
    </row>
    <row r="36" spans="2:5" ht="12.75">
      <c r="B36" t="s">
        <v>156</v>
      </c>
      <c r="C36" s="69">
        <v>5.2</v>
      </c>
      <c r="D36" s="12">
        <v>130</v>
      </c>
      <c r="E36" s="5">
        <v>388.05</v>
      </c>
    </row>
    <row r="37" spans="2:5" ht="12.75">
      <c r="B37" t="s">
        <v>157</v>
      </c>
      <c r="C37" s="69">
        <v>17.8</v>
      </c>
      <c r="D37" s="12">
        <v>52.58</v>
      </c>
      <c r="E37" s="5">
        <v>366.91</v>
      </c>
    </row>
    <row r="38" spans="2:5" ht="12.75">
      <c r="B38" t="s">
        <v>158</v>
      </c>
      <c r="C38" s="69">
        <v>20</v>
      </c>
      <c r="D38" s="12">
        <v>58.5</v>
      </c>
      <c r="E38" s="5">
        <v>342.49</v>
      </c>
    </row>
    <row r="39" spans="2:5" ht="12.75">
      <c r="B39" t="s">
        <v>159</v>
      </c>
      <c r="C39" s="69">
        <v>16</v>
      </c>
      <c r="D39" s="12">
        <v>58.5</v>
      </c>
      <c r="E39" s="5">
        <v>339.94</v>
      </c>
    </row>
    <row r="40" spans="2:5" ht="12.75">
      <c r="B40" t="s">
        <v>160</v>
      </c>
      <c r="C40" s="69">
        <v>7</v>
      </c>
      <c r="D40" s="12">
        <v>130</v>
      </c>
      <c r="E40" s="5">
        <v>296.53</v>
      </c>
    </row>
    <row r="41" spans="2:5" ht="12.75">
      <c r="B41" t="s">
        <v>161</v>
      </c>
      <c r="C41" s="69">
        <v>7</v>
      </c>
      <c r="D41" s="12">
        <v>130</v>
      </c>
      <c r="E41" s="5">
        <v>260.15</v>
      </c>
    </row>
    <row r="42" spans="2:5" ht="12.75">
      <c r="B42" t="s">
        <v>162</v>
      </c>
      <c r="C42" s="69">
        <v>6.5</v>
      </c>
      <c r="D42" s="12">
        <v>130</v>
      </c>
      <c r="E42" s="27">
        <v>265.4</v>
      </c>
    </row>
    <row r="43" spans="2:5" ht="12.75">
      <c r="B43" t="s">
        <v>163</v>
      </c>
      <c r="C43" s="69">
        <v>10.8</v>
      </c>
      <c r="D43" s="12">
        <v>73.03</v>
      </c>
      <c r="E43" s="12">
        <v>242.55</v>
      </c>
    </row>
    <row r="44" spans="2:5" ht="12.75">
      <c r="B44" t="s">
        <v>164</v>
      </c>
      <c r="C44" s="69">
        <v>6</v>
      </c>
      <c r="D44" s="12">
        <v>130</v>
      </c>
      <c r="E44" s="5">
        <v>232.08</v>
      </c>
    </row>
    <row r="45" spans="2:5" ht="12.75">
      <c r="B45" t="s">
        <v>165</v>
      </c>
      <c r="C45" s="69">
        <v>6</v>
      </c>
      <c r="D45" s="12">
        <v>130</v>
      </c>
      <c r="E45" s="5">
        <v>191.9</v>
      </c>
    </row>
    <row r="46" spans="2:5" ht="12.75">
      <c r="B46" t="s">
        <v>166</v>
      </c>
      <c r="C46" s="69">
        <v>7</v>
      </c>
      <c r="D46" s="12">
        <v>130</v>
      </c>
      <c r="E46" s="27">
        <v>157.01</v>
      </c>
    </row>
    <row r="47" spans="3:5" ht="12.75">
      <c r="C47" s="69"/>
      <c r="E47" s="5"/>
    </row>
    <row r="48" spans="2:5" ht="15">
      <c r="B48" s="51" t="s">
        <v>167</v>
      </c>
      <c r="C48" s="69"/>
      <c r="E48" s="5"/>
    </row>
    <row r="49" spans="2:5" ht="12.75">
      <c r="B49" t="s">
        <v>168</v>
      </c>
      <c r="C49" s="71"/>
      <c r="D49" s="72"/>
      <c r="E49" s="73"/>
    </row>
    <row r="50" spans="2:5" ht="12.75">
      <c r="B50" t="s">
        <v>169</v>
      </c>
      <c r="D50" s="69"/>
      <c r="E50" s="5"/>
    </row>
    <row r="51" spans="2:5" ht="12.75">
      <c r="B51" s="74"/>
      <c r="C51" s="74"/>
      <c r="D51" s="74"/>
      <c r="E51" s="75"/>
    </row>
    <row r="52" spans="2:5" ht="12.75">
      <c r="B52" s="51" t="s">
        <v>170</v>
      </c>
      <c r="E52" s="5"/>
    </row>
    <row r="53" spans="2:5" ht="12.75">
      <c r="B53" t="s">
        <v>171</v>
      </c>
      <c r="E53" s="5"/>
    </row>
    <row r="54" ht="12.75">
      <c r="E54" s="5"/>
    </row>
    <row r="55" ht="12.75">
      <c r="E55" s="5"/>
    </row>
  </sheetData>
  <mergeCells count="2">
    <mergeCell ref="B1:E1"/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11.421875" defaultRowHeight="12.75"/>
  <cols>
    <col min="3" max="3" width="10.00390625" style="0" customWidth="1"/>
    <col min="4" max="4" width="10.28125" style="0" customWidth="1"/>
    <col min="5" max="5" width="9.140625" style="0" customWidth="1"/>
  </cols>
  <sheetData>
    <row r="1" spans="1:7" ht="15.75">
      <c r="A1" t="s">
        <v>63</v>
      </c>
      <c r="B1" s="2"/>
      <c r="C1" s="22" t="s">
        <v>72</v>
      </c>
      <c r="E1" s="2"/>
      <c r="F1" s="2"/>
      <c r="G1" s="2"/>
    </row>
    <row r="2" ht="5.25" customHeight="1"/>
    <row r="3" spans="2:8" ht="12.75">
      <c r="B3" s="8" t="s">
        <v>0</v>
      </c>
      <c r="D3" s="51" t="s">
        <v>78</v>
      </c>
      <c r="E3" s="42"/>
      <c r="H3" s="25">
        <v>39416</v>
      </c>
    </row>
    <row r="4" ht="12.75">
      <c r="B4" s="9" t="s">
        <v>1</v>
      </c>
    </row>
    <row r="5" ht="12.75">
      <c r="B5" s="14" t="s">
        <v>94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45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2">
        <v>3000</v>
      </c>
      <c r="D10" s="7">
        <v>340</v>
      </c>
      <c r="E10" s="28">
        <v>1000</v>
      </c>
      <c r="F10" s="12">
        <v>1020</v>
      </c>
      <c r="G10" s="5">
        <f>+F10</f>
        <v>1020</v>
      </c>
      <c r="H10" s="7">
        <f>C10*D10/E10</f>
        <v>1020</v>
      </c>
    </row>
    <row r="11" spans="1:8" ht="12.75">
      <c r="A11" s="52" t="s">
        <v>95</v>
      </c>
      <c r="C11" s="28">
        <v>2700</v>
      </c>
      <c r="D11" s="7">
        <v>0</v>
      </c>
      <c r="E11" s="28">
        <v>1000</v>
      </c>
      <c r="F11" s="12">
        <v>0</v>
      </c>
      <c r="G11" s="5">
        <f>+F11</f>
        <v>0</v>
      </c>
      <c r="H11" s="5">
        <v>0</v>
      </c>
    </row>
    <row r="12" spans="1:8" ht="12.75">
      <c r="A12" s="53" t="s">
        <v>112</v>
      </c>
      <c r="C12" s="28">
        <f>C10*0.49</f>
        <v>1470</v>
      </c>
      <c r="D12" s="7">
        <v>34</v>
      </c>
      <c r="E12" s="28">
        <v>1000</v>
      </c>
      <c r="F12" s="12">
        <v>49.98</v>
      </c>
      <c r="G12" s="5">
        <f>+F12</f>
        <v>49.98</v>
      </c>
      <c r="H12" s="5">
        <f>C12*D12/E12</f>
        <v>49.98</v>
      </c>
    </row>
    <row r="13" spans="2:8" ht="12.75">
      <c r="B13" t="s">
        <v>13</v>
      </c>
      <c r="C13" s="28"/>
      <c r="D13" s="33">
        <f>D10+D11</f>
        <v>340</v>
      </c>
      <c r="E13" s="28"/>
      <c r="F13" s="5">
        <f>SUM(F10:F12)</f>
        <v>1069.98</v>
      </c>
      <c r="G13" s="5">
        <f>SUM(G10:G12)</f>
        <v>1069.98</v>
      </c>
      <c r="H13" s="5">
        <f>SUM(H10:H12)</f>
        <v>1069.98</v>
      </c>
    </row>
    <row r="14" spans="1:8" ht="12.75">
      <c r="A14" s="8" t="s">
        <v>14</v>
      </c>
      <c r="C14" s="28"/>
      <c r="D14" s="28"/>
      <c r="E14" s="28"/>
      <c r="F14" s="5"/>
      <c r="G14" s="5"/>
      <c r="H14" s="5"/>
    </row>
    <row r="15" spans="1:7" ht="12.75">
      <c r="A15" s="11" t="s">
        <v>15</v>
      </c>
      <c r="C15" s="28"/>
      <c r="D15" s="28"/>
      <c r="E15" s="28"/>
      <c r="F15" s="5"/>
      <c r="G15" s="5"/>
    </row>
    <row r="16" spans="1:8" ht="12.75">
      <c r="A16" s="9" t="s">
        <v>73</v>
      </c>
      <c r="C16" s="28">
        <v>110</v>
      </c>
      <c r="D16" s="7">
        <v>42.5</v>
      </c>
      <c r="E16" s="28">
        <v>22.7</v>
      </c>
      <c r="F16" s="5">
        <v>205.95</v>
      </c>
      <c r="G16" s="5">
        <f>+F16</f>
        <v>205.95</v>
      </c>
      <c r="H16" s="5">
        <f>C16*D16/E16</f>
        <v>205.94713656387665</v>
      </c>
    </row>
    <row r="17" spans="1:8" ht="12.75">
      <c r="A17" s="19" t="s">
        <v>42</v>
      </c>
      <c r="C17" s="28">
        <v>125</v>
      </c>
      <c r="D17" s="7">
        <v>111</v>
      </c>
      <c r="E17" s="28">
        <v>681</v>
      </c>
      <c r="F17" s="5">
        <f>+H17</f>
        <v>17.929515418502202</v>
      </c>
      <c r="G17" s="5">
        <f>+H17</f>
        <v>17.929515418502202</v>
      </c>
      <c r="H17" s="5">
        <f>D17*C16/E17</f>
        <v>17.929515418502202</v>
      </c>
    </row>
    <row r="18" spans="1:8" ht="12.75">
      <c r="A18" s="9" t="s">
        <v>16</v>
      </c>
      <c r="C18" s="28"/>
      <c r="D18" s="7"/>
      <c r="E18" s="28"/>
      <c r="F18" s="5"/>
      <c r="G18" s="5"/>
      <c r="H18" s="5"/>
    </row>
    <row r="19" spans="1:8" ht="12.75">
      <c r="A19" s="9" t="s">
        <v>17</v>
      </c>
      <c r="C19" s="28">
        <v>200</v>
      </c>
      <c r="D19" s="7">
        <v>520.23</v>
      </c>
      <c r="E19" s="28">
        <v>1000</v>
      </c>
      <c r="F19" s="5">
        <v>104.05</v>
      </c>
      <c r="G19" s="5">
        <f>+F19</f>
        <v>104.05</v>
      </c>
      <c r="H19" s="5">
        <f>C19*D19/E19</f>
        <v>104.046</v>
      </c>
    </row>
    <row r="20" spans="1:8" ht="12.75">
      <c r="A20" t="s">
        <v>18</v>
      </c>
      <c r="C20" s="28">
        <v>0.2</v>
      </c>
      <c r="D20" s="7">
        <v>30</v>
      </c>
      <c r="E20" s="28">
        <v>1</v>
      </c>
      <c r="F20" s="5">
        <v>6</v>
      </c>
      <c r="G20" s="5">
        <f>+F20</f>
        <v>6</v>
      </c>
      <c r="H20" s="5">
        <f>C20*D20/E20</f>
        <v>6</v>
      </c>
    </row>
    <row r="21" spans="1:8" ht="12.75">
      <c r="A21" s="9" t="s">
        <v>39</v>
      </c>
      <c r="C21" s="28"/>
      <c r="D21" s="7"/>
      <c r="E21" s="28"/>
      <c r="F21" s="5"/>
      <c r="G21" s="5"/>
      <c r="H21" s="5"/>
    </row>
    <row r="22" spans="1:8" ht="12.75">
      <c r="A22" s="50" t="s">
        <v>74</v>
      </c>
      <c r="C22" s="29">
        <v>1.67</v>
      </c>
      <c r="D22" s="7">
        <v>15</v>
      </c>
      <c r="E22" s="28">
        <v>1</v>
      </c>
      <c r="F22" s="5">
        <v>25.05</v>
      </c>
      <c r="G22" s="5">
        <f>+F22</f>
        <v>25.05</v>
      </c>
      <c r="H22" s="5">
        <f>C22*D22/E22</f>
        <v>25.049999999999997</v>
      </c>
    </row>
    <row r="23" spans="6:8" ht="12.75">
      <c r="F23" s="27">
        <f>SUM(F16:F22)</f>
        <v>358.9795154185022</v>
      </c>
      <c r="G23" s="27">
        <f>SUM(G16:G22)</f>
        <v>358.9795154185022</v>
      </c>
      <c r="H23" s="10">
        <f>SUM(H16:H22)</f>
        <v>358.97265198237886</v>
      </c>
    </row>
    <row r="24" spans="1:8" ht="17.25" customHeight="1">
      <c r="A24" s="11" t="s">
        <v>19</v>
      </c>
      <c r="F24" s="15" t="s">
        <v>20</v>
      </c>
      <c r="G24" s="26" t="s">
        <v>21</v>
      </c>
      <c r="H24" s="5"/>
    </row>
    <row r="25" spans="1:8" ht="12.75">
      <c r="A25" s="9" t="s">
        <v>22</v>
      </c>
      <c r="F25" s="5">
        <v>71.08</v>
      </c>
      <c r="G25" s="5">
        <v>25.02</v>
      </c>
      <c r="H25" s="12">
        <f aca="true" t="shared" si="0" ref="H25:H35">+G25</f>
        <v>25.02</v>
      </c>
    </row>
    <row r="26" spans="1:8" ht="12.75">
      <c r="A26" t="s">
        <v>43</v>
      </c>
      <c r="F26" s="5">
        <v>16.83</v>
      </c>
      <c r="G26" s="5">
        <v>5.94</v>
      </c>
      <c r="H26" s="5">
        <f t="shared" si="0"/>
        <v>5.94</v>
      </c>
    </row>
    <row r="27" spans="1:8" ht="12.75">
      <c r="A27" s="9" t="s">
        <v>44</v>
      </c>
      <c r="F27" s="5">
        <v>3.81</v>
      </c>
      <c r="G27" s="5">
        <v>0.73</v>
      </c>
      <c r="H27" s="5">
        <f>+G27</f>
        <v>0.73</v>
      </c>
    </row>
    <row r="28" spans="1:8" ht="12.75">
      <c r="A28" t="s">
        <v>106</v>
      </c>
      <c r="F28" s="5">
        <v>13.38</v>
      </c>
      <c r="G28" s="5">
        <v>4.41</v>
      </c>
      <c r="H28" s="5">
        <f t="shared" si="0"/>
        <v>4.41</v>
      </c>
    </row>
    <row r="29" spans="1:8" ht="12.75">
      <c r="A29" t="s">
        <v>76</v>
      </c>
      <c r="C29" t="s">
        <v>77</v>
      </c>
      <c r="F29" s="12">
        <v>22.59</v>
      </c>
      <c r="G29" s="12">
        <v>7.42</v>
      </c>
      <c r="H29" s="12">
        <f t="shared" si="0"/>
        <v>7.42</v>
      </c>
    </row>
    <row r="30" spans="1:8" ht="12.75">
      <c r="A30" s="9" t="s">
        <v>23</v>
      </c>
      <c r="F30" s="5">
        <v>27.93</v>
      </c>
      <c r="G30" s="5">
        <v>5.99</v>
      </c>
      <c r="H30" s="5">
        <f t="shared" si="0"/>
        <v>5.99</v>
      </c>
    </row>
    <row r="31" spans="1:8" ht="12.75">
      <c r="A31" s="19" t="s">
        <v>64</v>
      </c>
      <c r="F31" s="5">
        <v>74.24</v>
      </c>
      <c r="G31" s="5">
        <v>14.77</v>
      </c>
      <c r="H31" s="5">
        <f>+G31</f>
        <v>14.77</v>
      </c>
    </row>
    <row r="32" spans="1:8" ht="12.75">
      <c r="A32" s="19" t="s">
        <v>80</v>
      </c>
      <c r="F32" s="5">
        <v>29.23</v>
      </c>
      <c r="G32" s="5">
        <v>4.7</v>
      </c>
      <c r="H32" s="5">
        <f>+G32</f>
        <v>4.7</v>
      </c>
    </row>
    <row r="33" spans="1:8" ht="12.75">
      <c r="A33" s="9" t="s">
        <v>45</v>
      </c>
      <c r="F33" s="5">
        <v>11.77</v>
      </c>
      <c r="G33" s="5">
        <v>2.37</v>
      </c>
      <c r="H33" s="5">
        <f t="shared" si="0"/>
        <v>2.37</v>
      </c>
    </row>
    <row r="34" spans="1:8" ht="12.75">
      <c r="A34" t="s">
        <v>46</v>
      </c>
      <c r="F34" s="5">
        <v>96.29</v>
      </c>
      <c r="G34" s="5">
        <v>25</v>
      </c>
      <c r="H34" s="5">
        <f>+G34</f>
        <v>25</v>
      </c>
    </row>
    <row r="35" spans="1:8" ht="12.75">
      <c r="A35" t="s">
        <v>81</v>
      </c>
      <c r="F35" s="5">
        <v>15.39</v>
      </c>
      <c r="G35" s="5">
        <v>4.67</v>
      </c>
      <c r="H35" s="5">
        <f t="shared" si="0"/>
        <v>4.67</v>
      </c>
    </row>
    <row r="36" spans="1:8" ht="12.75">
      <c r="A36" t="s">
        <v>102</v>
      </c>
      <c r="D36" s="5">
        <v>6</v>
      </c>
      <c r="E36" t="s">
        <v>75</v>
      </c>
      <c r="F36" s="5">
        <v>18</v>
      </c>
      <c r="G36" s="5">
        <f>+G35</f>
        <v>4.67</v>
      </c>
      <c r="H36" s="5">
        <f>+G36</f>
        <v>4.67</v>
      </c>
    </row>
    <row r="37" spans="1:8" ht="15" customHeight="1">
      <c r="A37" t="s">
        <v>24</v>
      </c>
      <c r="F37" s="27">
        <f>SUM(F25:F36)</f>
        <v>400.54</v>
      </c>
      <c r="G37" s="27">
        <f>SUM(G25:G36)</f>
        <v>105.69000000000001</v>
      </c>
      <c r="H37" s="13">
        <f>SUM(H25:H36)</f>
        <v>105.69000000000001</v>
      </c>
    </row>
    <row r="38" ht="14.25" customHeight="1">
      <c r="A38" s="11" t="s">
        <v>25</v>
      </c>
    </row>
    <row r="39" spans="1:8" ht="12.75">
      <c r="A39" s="9" t="s">
        <v>26</v>
      </c>
      <c r="C39" s="28">
        <f>+C10</f>
        <v>3000</v>
      </c>
      <c r="D39" s="7">
        <v>1.27</v>
      </c>
      <c r="E39" s="28">
        <v>1000</v>
      </c>
      <c r="F39" s="5">
        <f>+G39</f>
        <v>3.81</v>
      </c>
      <c r="G39" s="5">
        <f>C39*D39/E39</f>
        <v>3.81</v>
      </c>
      <c r="H39" s="5">
        <f>C39*D39/E39</f>
        <v>3.81</v>
      </c>
    </row>
    <row r="40" spans="1:9" ht="12.75">
      <c r="A40" t="s">
        <v>47</v>
      </c>
      <c r="C40" s="28">
        <f>+C10</f>
        <v>3000</v>
      </c>
      <c r="D40" s="7">
        <v>1.53</v>
      </c>
      <c r="E40" s="28">
        <v>1000</v>
      </c>
      <c r="F40" s="5">
        <f>C40*I40/E40</f>
        <v>21.84</v>
      </c>
      <c r="G40" s="5">
        <f>C40*D40/E40</f>
        <v>4.59</v>
      </c>
      <c r="H40" s="5">
        <f>C40*D40/E40</f>
        <v>4.59</v>
      </c>
      <c r="I40" s="28">
        <v>7.28</v>
      </c>
    </row>
    <row r="41" spans="1:9" ht="12.75">
      <c r="A41" s="24" t="s">
        <v>49</v>
      </c>
      <c r="C41" s="28">
        <f>C10</f>
        <v>3000</v>
      </c>
      <c r="D41" s="7">
        <v>9.5</v>
      </c>
      <c r="E41" s="28">
        <v>1000</v>
      </c>
      <c r="F41" s="5">
        <v>28.5</v>
      </c>
      <c r="G41" s="5">
        <f>C41*D41/E41</f>
        <v>28.5</v>
      </c>
      <c r="H41" s="5">
        <f>C41*D41/E41</f>
        <v>28.5</v>
      </c>
      <c r="I41" s="29">
        <v>8</v>
      </c>
    </row>
    <row r="42" spans="1:9" ht="12.75">
      <c r="A42" t="s">
        <v>29</v>
      </c>
      <c r="C42" s="28">
        <f>C10</f>
        <v>3000</v>
      </c>
      <c r="D42" s="7">
        <f>0.95+0.45</f>
        <v>1.4</v>
      </c>
      <c r="E42" s="28">
        <v>1000</v>
      </c>
      <c r="F42" s="5">
        <v>4.2</v>
      </c>
      <c r="G42" s="5">
        <f>+F42</f>
        <v>4.2</v>
      </c>
      <c r="H42" s="5">
        <f>C10*D42/E42</f>
        <v>4.2</v>
      </c>
      <c r="I42" s="29"/>
    </row>
    <row r="43" spans="1:8" ht="12.75">
      <c r="A43" s="9" t="s">
        <v>27</v>
      </c>
      <c r="F43" s="6">
        <f>SUM(F39:F42)</f>
        <v>58.35</v>
      </c>
      <c r="G43" s="6">
        <f>SUM(G39:G42)</f>
        <v>41.1</v>
      </c>
      <c r="H43" s="6">
        <f>SUM(H39:H42)</f>
        <v>41.1</v>
      </c>
    </row>
    <row r="44" ht="12.75">
      <c r="A44" s="17" t="s">
        <v>28</v>
      </c>
    </row>
    <row r="45" spans="1:8" ht="12.75">
      <c r="A45" t="s">
        <v>48</v>
      </c>
      <c r="C45" s="28">
        <f>C10</f>
        <v>3000</v>
      </c>
      <c r="D45" s="5">
        <v>317</v>
      </c>
      <c r="E45" s="31">
        <v>0.0218</v>
      </c>
      <c r="F45" s="5">
        <v>17.62</v>
      </c>
      <c r="G45" s="5">
        <f>+F45</f>
        <v>17.62</v>
      </c>
      <c r="H45" s="5">
        <f>C45/1000*0.85*D45*E45</f>
        <v>17.62203</v>
      </c>
    </row>
    <row r="46" spans="1:8" ht="12.75">
      <c r="A46" t="s">
        <v>96</v>
      </c>
      <c r="D46" s="5"/>
      <c r="F46" s="5">
        <v>20.48</v>
      </c>
      <c r="G46" s="5">
        <f>+F46</f>
        <v>20.48</v>
      </c>
      <c r="H46" s="5">
        <v>20.48</v>
      </c>
    </row>
    <row r="47" spans="1:8" ht="12.75">
      <c r="A47" t="s">
        <v>30</v>
      </c>
      <c r="C47" s="28">
        <v>4.2</v>
      </c>
      <c r="D47" s="7">
        <v>14</v>
      </c>
      <c r="E47" s="28">
        <v>1</v>
      </c>
      <c r="F47" s="5">
        <v>0</v>
      </c>
      <c r="G47" s="5">
        <v>58.8</v>
      </c>
      <c r="H47" s="5">
        <f>C47*D47/E47</f>
        <v>58.800000000000004</v>
      </c>
    </row>
    <row r="48" spans="1:8" ht="12.75">
      <c r="A48" s="9" t="s">
        <v>37</v>
      </c>
      <c r="F48" s="5">
        <f>8000*0.03</f>
        <v>240</v>
      </c>
      <c r="G48" s="5">
        <v>0</v>
      </c>
      <c r="H48" s="5">
        <v>0</v>
      </c>
    </row>
    <row r="49" spans="1:8" ht="12.75">
      <c r="A49" s="19" t="s">
        <v>107</v>
      </c>
      <c r="F49" s="5">
        <f>8000*0.67/100</f>
        <v>53.6</v>
      </c>
      <c r="G49" s="5">
        <v>74</v>
      </c>
      <c r="H49" s="5">
        <f>8000*0.925/100</f>
        <v>74</v>
      </c>
    </row>
    <row r="50" spans="1:8" ht="12.75">
      <c r="A50" t="s">
        <v>31</v>
      </c>
      <c r="C50" s="23">
        <f>H23+H37+H43+SUM(H45:H49)</f>
        <v>676.6646819823789</v>
      </c>
      <c r="D50" s="31">
        <v>0.0775</v>
      </c>
      <c r="E50" s="28">
        <v>9</v>
      </c>
      <c r="F50" s="5">
        <v>39.33</v>
      </c>
      <c r="G50" s="5">
        <f>+F50</f>
        <v>39.33</v>
      </c>
      <c r="H50" s="5">
        <f>C50*D50*E50/12</f>
        <v>39.33113464022577</v>
      </c>
    </row>
    <row r="51" spans="1:8" ht="12.75">
      <c r="A51" t="s">
        <v>32</v>
      </c>
      <c r="E51" s="28" t="s">
        <v>33</v>
      </c>
      <c r="F51" s="5">
        <f>SUM(F45:F50)</f>
        <v>371.03000000000003</v>
      </c>
      <c r="G51" s="5">
        <f>SUM(G45:G50)</f>
        <v>210.23000000000002</v>
      </c>
      <c r="H51" s="5">
        <f>SUM(H45:H50)</f>
        <v>210.23316464022577</v>
      </c>
    </row>
    <row r="52" spans="6:8" ht="6" customHeight="1">
      <c r="F52" s="5"/>
      <c r="G52" s="5"/>
      <c r="H52" s="5"/>
    </row>
    <row r="53" spans="1:8" ht="13.5" thickBot="1">
      <c r="A53" s="9" t="s">
        <v>34</v>
      </c>
      <c r="F53" s="5">
        <f>F23+F37+F43+F51</f>
        <v>1188.8995154185022</v>
      </c>
      <c r="G53" s="5">
        <f>G23+G37+G43+G51</f>
        <v>715.9995154185023</v>
      </c>
      <c r="H53" s="5">
        <f>H23+H37+H43+H51</f>
        <v>715.9958166226047</v>
      </c>
    </row>
    <row r="54" spans="1:8" ht="13.5" thickBot="1">
      <c r="A54" s="8" t="s">
        <v>36</v>
      </c>
      <c r="F54" s="20">
        <f>F13-F53</f>
        <v>-118.91951541850221</v>
      </c>
      <c r="G54" s="20">
        <f>G13-G53</f>
        <v>353.98048458149776</v>
      </c>
      <c r="H54" s="21">
        <f>H13-H53</f>
        <v>353.9841833773953</v>
      </c>
    </row>
    <row r="55" spans="6:8" ht="6.75" customHeight="1">
      <c r="F55" s="5"/>
      <c r="G55" s="5"/>
      <c r="H55" s="5"/>
    </row>
    <row r="56" spans="1:8" ht="12.75">
      <c r="A56" t="s">
        <v>35</v>
      </c>
      <c r="F56" s="5"/>
      <c r="G56" s="5"/>
      <c r="H56" s="5">
        <f>H53/(C10/1000)</f>
        <v>238.6652722075349</v>
      </c>
    </row>
    <row r="57" spans="1:8" ht="15.75">
      <c r="A57" s="56" t="s">
        <v>66</v>
      </c>
      <c r="B57" s="56"/>
      <c r="C57" s="56"/>
      <c r="D57" s="56"/>
      <c r="E57" s="56"/>
      <c r="F57" s="56"/>
      <c r="G57" s="56"/>
      <c r="H57" s="56"/>
    </row>
    <row r="58" spans="6:8" ht="12.75">
      <c r="F58" s="5"/>
      <c r="G58" s="5"/>
      <c r="H58" s="5"/>
    </row>
    <row r="59" spans="4:8" ht="15.75">
      <c r="D59" s="37" t="s">
        <v>57</v>
      </c>
      <c r="F59" s="5"/>
      <c r="G59" s="5"/>
      <c r="H59" s="5"/>
    </row>
    <row r="60" spans="4:8" ht="15.75">
      <c r="D60" s="37"/>
      <c r="F60" s="5"/>
      <c r="G60" s="5"/>
      <c r="H60" s="5"/>
    </row>
    <row r="61" spans="6:8" ht="12.75">
      <c r="F61" s="5"/>
      <c r="G61" s="5"/>
      <c r="H61" s="5"/>
    </row>
    <row r="62" spans="1:8" ht="12.75">
      <c r="A62" t="s">
        <v>65</v>
      </c>
      <c r="F62" s="5">
        <f>+F53</f>
        <v>1188.8995154185022</v>
      </c>
      <c r="G62" s="5">
        <f>+H53</f>
        <v>715.9958166226047</v>
      </c>
      <c r="H62" s="43" t="s">
        <v>53</v>
      </c>
    </row>
    <row r="63" spans="6:8" ht="12.75">
      <c r="F63" s="5"/>
      <c r="G63" s="5"/>
      <c r="H63" s="5"/>
    </row>
    <row r="64" spans="1:8" ht="12.75">
      <c r="A64" t="s">
        <v>51</v>
      </c>
      <c r="F64" s="5"/>
      <c r="G64" s="5"/>
      <c r="H64" s="5"/>
    </row>
    <row r="65" spans="1:8" ht="12.75">
      <c r="A65" t="s">
        <v>52</v>
      </c>
      <c r="F65" s="5">
        <f>+H11</f>
        <v>0</v>
      </c>
      <c r="G65" s="6">
        <f>+F65</f>
        <v>0</v>
      </c>
      <c r="H65" s="43" t="s">
        <v>53</v>
      </c>
    </row>
    <row r="66" spans="1:8" ht="12.75">
      <c r="A66" t="s">
        <v>68</v>
      </c>
      <c r="F66" s="5">
        <f>+H12</f>
        <v>49.98</v>
      </c>
      <c r="G66" s="5">
        <f>+H12</f>
        <v>49.98</v>
      </c>
      <c r="H66" s="43" t="s">
        <v>53</v>
      </c>
    </row>
    <row r="67" spans="6:8" ht="12.75">
      <c r="F67" s="38" t="s">
        <v>53</v>
      </c>
      <c r="G67" s="38" t="s">
        <v>53</v>
      </c>
      <c r="H67" s="43" t="s">
        <v>53</v>
      </c>
    </row>
    <row r="68" spans="1:8" ht="12.75">
      <c r="A68" t="s">
        <v>54</v>
      </c>
      <c r="F68" s="5">
        <f>SUM(F65+F66)</f>
        <v>49.98</v>
      </c>
      <c r="G68" s="5">
        <f>SUM(G65+G66)</f>
        <v>49.98</v>
      </c>
      <c r="H68" s="43" t="s">
        <v>53</v>
      </c>
    </row>
    <row r="69" spans="6:8" ht="12.75">
      <c r="F69" s="5"/>
      <c r="G69" s="5"/>
      <c r="H69" s="5"/>
    </row>
    <row r="71" spans="6:8" ht="12.75">
      <c r="F71" s="5"/>
      <c r="G71" s="5"/>
      <c r="H71" s="39"/>
    </row>
    <row r="72" spans="1:8" ht="12.75">
      <c r="A72" t="s">
        <v>58</v>
      </c>
      <c r="F72" s="5">
        <f>F62-F68</f>
        <v>1138.9195154185022</v>
      </c>
      <c r="G72" s="5">
        <f>G62-G68</f>
        <v>666.0158166226047</v>
      </c>
      <c r="H72" s="43" t="s">
        <v>53</v>
      </c>
    </row>
    <row r="73" spans="6:8" ht="12.75">
      <c r="F73" s="5"/>
      <c r="G73" s="5"/>
      <c r="H73" s="43"/>
    </row>
    <row r="74" spans="1:8" ht="12.75">
      <c r="A74" t="s">
        <v>55</v>
      </c>
      <c r="F74" s="40">
        <f>+C10/1000</f>
        <v>3</v>
      </c>
      <c r="G74" s="39">
        <f>+F74</f>
        <v>3</v>
      </c>
      <c r="H74" s="43" t="s">
        <v>53</v>
      </c>
    </row>
    <row r="75" spans="6:8" ht="12.75">
      <c r="F75" s="5"/>
      <c r="G75" s="5"/>
      <c r="H75" s="43"/>
    </row>
    <row r="76" spans="1:8" ht="12.75">
      <c r="A76" t="s">
        <v>67</v>
      </c>
      <c r="F76" s="5">
        <f>F72/F74</f>
        <v>379.6398384728341</v>
      </c>
      <c r="G76" s="46">
        <f>G72/G74</f>
        <v>222.0052722075349</v>
      </c>
      <c r="H76" s="43" t="s">
        <v>53</v>
      </c>
    </row>
    <row r="82" spans="1:7" ht="12.75">
      <c r="A82" t="s">
        <v>59</v>
      </c>
      <c r="B82" s="41">
        <f>+H3</f>
        <v>39416</v>
      </c>
      <c r="G82" t="s">
        <v>56</v>
      </c>
    </row>
    <row r="83" spans="6:8" ht="12.75">
      <c r="F83" s="5"/>
      <c r="G83" s="5"/>
      <c r="H83" s="5"/>
    </row>
    <row r="84" spans="6:8" ht="12.75">
      <c r="F84" s="5"/>
      <c r="G84" s="5"/>
      <c r="H84" s="5"/>
    </row>
  </sheetData>
  <mergeCells count="1">
    <mergeCell ref="A57:H57"/>
  </mergeCells>
  <printOptions horizontalCentered="1"/>
  <pageMargins left="0.7874015748031497" right="0.7874015748031497" top="0.984251968503937" bottom="0.984251968503937" header="0.5118110236220472" footer="0.7086614173228347"/>
  <pageSetup horizontalDpi="600" verticalDpi="600" orientation="portrait" paperSize="9" r:id="rId1"/>
  <headerFooter alignWithMargins="0"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A1" sqref="A1"/>
    </sheetView>
  </sheetViews>
  <sheetFormatPr defaultColWidth="11.421875" defaultRowHeight="12.75"/>
  <cols>
    <col min="3" max="3" width="8.00390625" style="0" customWidth="1"/>
    <col min="4" max="4" width="10.28125" style="0" customWidth="1"/>
    <col min="5" max="5" width="8.7109375" style="0" customWidth="1"/>
  </cols>
  <sheetData>
    <row r="1" spans="1:7" ht="18.75" customHeight="1">
      <c r="A1" t="s">
        <v>63</v>
      </c>
      <c r="B1" s="2"/>
      <c r="C1" s="22" t="s">
        <v>72</v>
      </c>
      <c r="E1" s="2"/>
      <c r="F1" s="2"/>
      <c r="G1" s="2"/>
    </row>
    <row r="2" ht="6" customHeight="1"/>
    <row r="3" spans="2:8" ht="12.75">
      <c r="B3" s="8" t="s">
        <v>0</v>
      </c>
      <c r="D3" s="51" t="s">
        <v>79</v>
      </c>
      <c r="E3" s="42"/>
      <c r="H3" s="25">
        <v>39416</v>
      </c>
    </row>
    <row r="4" ht="12.75">
      <c r="B4" s="9" t="s">
        <v>1</v>
      </c>
    </row>
    <row r="5" ht="12.75">
      <c r="B5" s="14" t="s">
        <v>97</v>
      </c>
    </row>
    <row r="7" spans="1:8" ht="15" customHeight="1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5" customHeight="1">
      <c r="C8" s="1"/>
      <c r="D8" s="1"/>
      <c r="E8" s="1"/>
      <c r="F8" s="15" t="s">
        <v>9</v>
      </c>
      <c r="G8" s="1"/>
      <c r="H8" s="16" t="s">
        <v>10</v>
      </c>
    </row>
    <row r="9" spans="1:8" ht="14.25" customHeight="1">
      <c r="A9" s="8" t="s">
        <v>11</v>
      </c>
      <c r="C9" s="45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2">
        <v>3000</v>
      </c>
      <c r="D10" s="7">
        <v>340</v>
      </c>
      <c r="E10" s="28">
        <v>1000</v>
      </c>
      <c r="F10" s="12">
        <v>1020</v>
      </c>
      <c r="G10" s="5">
        <f>+F10</f>
        <v>1020</v>
      </c>
      <c r="H10" s="7">
        <f>C10*D10/E10</f>
        <v>1020</v>
      </c>
    </row>
    <row r="11" spans="1:8" ht="12.75">
      <c r="A11" s="52" t="s">
        <v>95</v>
      </c>
      <c r="C11" s="28">
        <v>2700</v>
      </c>
      <c r="D11" s="7">
        <v>0</v>
      </c>
      <c r="E11" s="28">
        <v>1000</v>
      </c>
      <c r="F11" s="12">
        <v>0</v>
      </c>
      <c r="G11" s="5">
        <f>+F11</f>
        <v>0</v>
      </c>
      <c r="H11" s="5">
        <v>0</v>
      </c>
    </row>
    <row r="12" spans="1:8" ht="12.75">
      <c r="A12" s="53" t="s">
        <v>112</v>
      </c>
      <c r="C12" s="28">
        <f>C10*0.49</f>
        <v>1470</v>
      </c>
      <c r="D12" s="7">
        <v>34</v>
      </c>
      <c r="E12" s="28">
        <v>1000</v>
      </c>
      <c r="F12" s="12">
        <v>49.98</v>
      </c>
      <c r="G12" s="5">
        <f>+F12</f>
        <v>49.98</v>
      </c>
      <c r="H12" s="5">
        <f>C12*D12/E12</f>
        <v>49.98</v>
      </c>
    </row>
    <row r="13" spans="2:8" ht="12.75">
      <c r="B13" t="s">
        <v>13</v>
      </c>
      <c r="C13" s="28"/>
      <c r="D13" s="33">
        <f>D10+D11</f>
        <v>340</v>
      </c>
      <c r="E13" s="28"/>
      <c r="F13" s="5">
        <f>SUM(F10:F12)</f>
        <v>1069.98</v>
      </c>
      <c r="G13" s="5">
        <f>SUM(G10:G12)</f>
        <v>1069.98</v>
      </c>
      <c r="H13" s="5">
        <f>SUM(H10:H12)</f>
        <v>1069.98</v>
      </c>
    </row>
    <row r="14" spans="1:8" ht="12.75">
      <c r="A14" s="8" t="s">
        <v>14</v>
      </c>
      <c r="C14" s="28"/>
      <c r="D14" s="28"/>
      <c r="E14" s="28"/>
      <c r="F14" s="5"/>
      <c r="G14" s="5"/>
      <c r="H14" s="5"/>
    </row>
    <row r="15" spans="1:7" ht="12.75">
      <c r="A15" s="11" t="s">
        <v>15</v>
      </c>
      <c r="C15" s="28"/>
      <c r="D15" s="28"/>
      <c r="E15" s="28"/>
      <c r="F15" s="5"/>
      <c r="G15" s="5"/>
    </row>
    <row r="16" spans="1:8" ht="12.75">
      <c r="A16" s="9" t="s">
        <v>60</v>
      </c>
      <c r="C16" s="28">
        <v>125</v>
      </c>
      <c r="D16" s="7">
        <v>27</v>
      </c>
      <c r="E16" s="28">
        <v>25</v>
      </c>
      <c r="F16" s="5">
        <v>135</v>
      </c>
      <c r="G16" s="5">
        <f>+F16</f>
        <v>135</v>
      </c>
      <c r="H16" s="5">
        <f>C16*D16/E16</f>
        <v>135</v>
      </c>
    </row>
    <row r="17" spans="1:8" ht="12.75">
      <c r="A17" s="19" t="s">
        <v>42</v>
      </c>
      <c r="C17" s="28">
        <v>125</v>
      </c>
      <c r="D17" s="7">
        <v>111</v>
      </c>
      <c r="E17" s="28">
        <v>681</v>
      </c>
      <c r="F17" s="5">
        <f>+H17</f>
        <v>20.374449339207047</v>
      </c>
      <c r="G17" s="5">
        <f>+H17</f>
        <v>20.374449339207047</v>
      </c>
      <c r="H17" s="5">
        <f>D17*C16/E17</f>
        <v>20.374449339207047</v>
      </c>
    </row>
    <row r="18" spans="1:8" ht="12.75">
      <c r="A18" s="9" t="s">
        <v>16</v>
      </c>
      <c r="C18" s="28"/>
      <c r="D18" s="7"/>
      <c r="E18" s="28"/>
      <c r="F18" s="5"/>
      <c r="G18" s="5"/>
      <c r="H18" s="5"/>
    </row>
    <row r="19" spans="1:8" ht="12.75">
      <c r="A19" s="9" t="s">
        <v>17</v>
      </c>
      <c r="C19" s="28">
        <v>200</v>
      </c>
      <c r="D19" s="7">
        <v>520.23</v>
      </c>
      <c r="E19" s="28">
        <v>1000</v>
      </c>
      <c r="F19" s="5">
        <v>104.05</v>
      </c>
      <c r="G19" s="5">
        <f>+F19</f>
        <v>104.05</v>
      </c>
      <c r="H19" s="5">
        <f>C19*D19/E19</f>
        <v>104.046</v>
      </c>
    </row>
    <row r="20" spans="1:8" ht="12.75">
      <c r="A20" t="s">
        <v>18</v>
      </c>
      <c r="C20" s="28">
        <v>0.2</v>
      </c>
      <c r="D20" s="7">
        <v>30</v>
      </c>
      <c r="E20" s="28">
        <v>1</v>
      </c>
      <c r="F20" s="5">
        <v>6</v>
      </c>
      <c r="G20" s="5">
        <f>+F20</f>
        <v>6</v>
      </c>
      <c r="H20" s="5">
        <f>C20*D20/E20</f>
        <v>6</v>
      </c>
    </row>
    <row r="21" spans="1:8" ht="12.75">
      <c r="A21" s="9" t="s">
        <v>39</v>
      </c>
      <c r="C21" s="28"/>
      <c r="D21" s="7"/>
      <c r="E21" s="28"/>
      <c r="F21" s="5"/>
      <c r="G21" s="5"/>
      <c r="H21" s="5"/>
    </row>
    <row r="22" spans="1:8" ht="12.75">
      <c r="A22" s="19" t="s">
        <v>40</v>
      </c>
      <c r="C22" s="29">
        <v>0.31</v>
      </c>
      <c r="D22" s="7">
        <v>861.33</v>
      </c>
      <c r="E22" s="28">
        <v>3.3</v>
      </c>
      <c r="F22" s="5">
        <v>80.91</v>
      </c>
      <c r="G22" s="5">
        <f>+F22</f>
        <v>80.91</v>
      </c>
      <c r="H22" s="5">
        <f>C22*D22/E22</f>
        <v>80.9128181818182</v>
      </c>
    </row>
    <row r="23" spans="1:9" ht="12.75">
      <c r="A23" s="19" t="s">
        <v>38</v>
      </c>
      <c r="C23" s="29">
        <v>1.75</v>
      </c>
      <c r="D23" s="7">
        <v>258.4</v>
      </c>
      <c r="E23" s="28">
        <v>10</v>
      </c>
      <c r="F23" s="5">
        <v>45.22</v>
      </c>
      <c r="G23" s="5">
        <f>+F23</f>
        <v>45.22</v>
      </c>
      <c r="H23" s="5">
        <f>C23*D23/E23</f>
        <v>45.21999999999999</v>
      </c>
      <c r="I23" s="34">
        <f>H22+H23</f>
        <v>126.13281818181818</v>
      </c>
    </row>
    <row r="24" spans="1:8" ht="14.25" customHeight="1">
      <c r="A24" t="s">
        <v>41</v>
      </c>
      <c r="F24" s="27">
        <f>SUM(F16:F23)</f>
        <v>391.55444933920705</v>
      </c>
      <c r="G24" s="27">
        <f>SUM(G16:G23)</f>
        <v>391.55444933920705</v>
      </c>
      <c r="H24" s="10">
        <f>SUM(H16:H23)</f>
        <v>391.5532675210252</v>
      </c>
    </row>
    <row r="25" ht="7.5" customHeight="1">
      <c r="H25" s="5"/>
    </row>
    <row r="26" spans="1:8" ht="12.75">
      <c r="A26" s="11" t="s">
        <v>19</v>
      </c>
      <c r="F26" s="15" t="s">
        <v>20</v>
      </c>
      <c r="G26" s="26" t="s">
        <v>21</v>
      </c>
      <c r="H26" s="5"/>
    </row>
    <row r="27" spans="1:8" ht="12.75">
      <c r="A27" s="9" t="s">
        <v>22</v>
      </c>
      <c r="F27" s="5">
        <v>71.08</v>
      </c>
      <c r="G27" s="5">
        <v>25.02</v>
      </c>
      <c r="H27" s="12">
        <f aca="true" t="shared" si="0" ref="H27:H37">+G27</f>
        <v>25.02</v>
      </c>
    </row>
    <row r="28" spans="1:8" ht="12.75">
      <c r="A28" t="s">
        <v>43</v>
      </c>
      <c r="F28" s="5">
        <v>16.83</v>
      </c>
      <c r="G28" s="5">
        <v>5.94</v>
      </c>
      <c r="H28" s="5">
        <f t="shared" si="0"/>
        <v>5.94</v>
      </c>
    </row>
    <row r="29" spans="1:8" ht="12.75">
      <c r="A29" s="9" t="s">
        <v>44</v>
      </c>
      <c r="F29" s="5">
        <v>3.81</v>
      </c>
      <c r="G29" s="5">
        <v>0.73</v>
      </c>
      <c r="H29" s="5">
        <f>+G29</f>
        <v>0.73</v>
      </c>
    </row>
    <row r="30" spans="1:8" ht="12.75">
      <c r="A30" t="s">
        <v>108</v>
      </c>
      <c r="F30" s="5">
        <v>13.38</v>
      </c>
      <c r="G30" s="5">
        <v>4.41</v>
      </c>
      <c r="H30" s="5">
        <f t="shared" si="0"/>
        <v>4.41</v>
      </c>
    </row>
    <row r="31" spans="1:8" ht="12.75">
      <c r="A31" t="s">
        <v>76</v>
      </c>
      <c r="C31" t="s">
        <v>77</v>
      </c>
      <c r="F31" s="5">
        <v>22.59</v>
      </c>
      <c r="G31" s="5">
        <v>7.42</v>
      </c>
      <c r="H31" s="5">
        <f t="shared" si="0"/>
        <v>7.42</v>
      </c>
    </row>
    <row r="32" spans="1:8" ht="12.75">
      <c r="A32" s="9" t="s">
        <v>23</v>
      </c>
      <c r="F32" s="5">
        <v>27.93</v>
      </c>
      <c r="G32" s="5">
        <v>5.99</v>
      </c>
      <c r="H32" s="5">
        <f t="shared" si="0"/>
        <v>5.99</v>
      </c>
    </row>
    <row r="33" spans="1:8" ht="12.75">
      <c r="A33" s="19" t="s">
        <v>64</v>
      </c>
      <c r="F33" s="5">
        <v>74.24</v>
      </c>
      <c r="G33" s="5">
        <v>14.77</v>
      </c>
      <c r="H33" s="5">
        <f>+G33</f>
        <v>14.77</v>
      </c>
    </row>
    <row r="34" spans="1:8" ht="12.75">
      <c r="A34" s="19" t="s">
        <v>80</v>
      </c>
      <c r="F34" s="5">
        <v>29.23</v>
      </c>
      <c r="G34" s="5">
        <v>4.7</v>
      </c>
      <c r="H34" s="5">
        <f>+G34</f>
        <v>4.7</v>
      </c>
    </row>
    <row r="35" spans="1:8" ht="12.75">
      <c r="A35" s="9" t="s">
        <v>45</v>
      </c>
      <c r="F35" s="5">
        <v>11.77</v>
      </c>
      <c r="G35" s="5">
        <v>2.37</v>
      </c>
      <c r="H35" s="5">
        <f t="shared" si="0"/>
        <v>2.37</v>
      </c>
    </row>
    <row r="36" spans="1:8" ht="12.75">
      <c r="A36" t="s">
        <v>46</v>
      </c>
      <c r="F36" s="5">
        <v>96.29</v>
      </c>
      <c r="G36" s="5">
        <v>25</v>
      </c>
      <c r="H36" s="5">
        <f>+G36</f>
        <v>25</v>
      </c>
    </row>
    <row r="37" spans="1:8" ht="12.75">
      <c r="A37" t="s">
        <v>81</v>
      </c>
      <c r="F37" s="5">
        <v>15.39</v>
      </c>
      <c r="G37" s="5">
        <v>4.67</v>
      </c>
      <c r="H37" s="5">
        <f t="shared" si="0"/>
        <v>4.67</v>
      </c>
    </row>
    <row r="38" spans="1:8" ht="12.75">
      <c r="A38" t="s">
        <v>101</v>
      </c>
      <c r="D38" s="5">
        <v>6</v>
      </c>
      <c r="E38" t="s">
        <v>82</v>
      </c>
      <c r="F38" s="5">
        <f>D38*C10/1000</f>
        <v>18</v>
      </c>
      <c r="G38" s="5">
        <v>4.67</v>
      </c>
      <c r="H38" s="5">
        <v>4.67</v>
      </c>
    </row>
    <row r="39" spans="1:8" ht="15" customHeight="1">
      <c r="A39" t="s">
        <v>24</v>
      </c>
      <c r="F39" s="27">
        <f>SUM(F27:F38)</f>
        <v>400.54</v>
      </c>
      <c r="G39" s="27">
        <f>SUM(G27:G38)</f>
        <v>105.69000000000001</v>
      </c>
      <c r="H39" s="27">
        <f>SUM(H27:H38)</f>
        <v>105.69000000000001</v>
      </c>
    </row>
    <row r="40" ht="13.5" customHeight="1">
      <c r="A40" s="11" t="s">
        <v>25</v>
      </c>
    </row>
    <row r="41" spans="1:8" ht="12.75">
      <c r="A41" s="9" t="s">
        <v>26</v>
      </c>
      <c r="C41" s="28">
        <f>+C10</f>
        <v>3000</v>
      </c>
      <c r="D41" s="7">
        <v>1.27</v>
      </c>
      <c r="E41" s="28">
        <v>1000</v>
      </c>
      <c r="F41" s="5">
        <f>+G41</f>
        <v>3.81</v>
      </c>
      <c r="G41" s="5">
        <f>C41*D41/E41</f>
        <v>3.81</v>
      </c>
      <c r="H41" s="5">
        <f>C41*D41/E41</f>
        <v>3.81</v>
      </c>
    </row>
    <row r="42" spans="1:9" ht="12.75">
      <c r="A42" t="s">
        <v>47</v>
      </c>
      <c r="C42" s="28">
        <f>+C10</f>
        <v>3000</v>
      </c>
      <c r="D42" s="7">
        <v>1.53</v>
      </c>
      <c r="E42" s="28">
        <v>1000</v>
      </c>
      <c r="F42" s="5">
        <f>C42*I42/E42</f>
        <v>21.84</v>
      </c>
      <c r="G42" s="5">
        <f>C42*D42/E42</f>
        <v>4.59</v>
      </c>
      <c r="H42" s="5">
        <f>C42*D42/E42</f>
        <v>4.59</v>
      </c>
      <c r="I42" s="28">
        <v>7.28</v>
      </c>
    </row>
    <row r="43" spans="1:9" ht="12.75">
      <c r="A43" s="24" t="s">
        <v>49</v>
      </c>
      <c r="C43" s="28">
        <f>C10</f>
        <v>3000</v>
      </c>
      <c r="D43" s="7">
        <v>9.5</v>
      </c>
      <c r="E43" s="28">
        <v>1000</v>
      </c>
      <c r="F43" s="5">
        <v>28.5</v>
      </c>
      <c r="G43" s="5">
        <f>C43*D43/E43</f>
        <v>28.5</v>
      </c>
      <c r="H43" s="5">
        <f>C43*D43/E43</f>
        <v>28.5</v>
      </c>
      <c r="I43" s="29">
        <v>8</v>
      </c>
    </row>
    <row r="44" spans="1:9" ht="12.75">
      <c r="A44" t="s">
        <v>29</v>
      </c>
      <c r="C44" s="28">
        <f>C10</f>
        <v>3000</v>
      </c>
      <c r="D44" s="7">
        <f>0.95+0.45</f>
        <v>1.4</v>
      </c>
      <c r="E44" s="28">
        <v>1000</v>
      </c>
      <c r="F44" s="5">
        <v>4.2</v>
      </c>
      <c r="G44" s="5">
        <f>+F44</f>
        <v>4.2</v>
      </c>
      <c r="H44" s="5">
        <f>C10*D44/E44</f>
        <v>4.2</v>
      </c>
      <c r="I44" s="29"/>
    </row>
    <row r="45" spans="1:8" ht="12.75">
      <c r="A45" s="9" t="s">
        <v>27</v>
      </c>
      <c r="F45" s="6">
        <f>SUM(F41:F44)</f>
        <v>58.35</v>
      </c>
      <c r="G45" s="6">
        <f>SUM(G41:G44)</f>
        <v>41.1</v>
      </c>
      <c r="H45" s="6">
        <f>SUM(H41:H44)</f>
        <v>41.1</v>
      </c>
    </row>
    <row r="46" ht="12.75">
      <c r="A46" s="17" t="s">
        <v>28</v>
      </c>
    </row>
    <row r="47" spans="1:8" ht="12.75" customHeight="1">
      <c r="A47" t="s">
        <v>48</v>
      </c>
      <c r="C47" s="28">
        <f>C10</f>
        <v>3000</v>
      </c>
      <c r="D47" s="5">
        <v>317</v>
      </c>
      <c r="E47" s="31">
        <v>0.0218</v>
      </c>
      <c r="F47" s="5">
        <v>17.62</v>
      </c>
      <c r="G47" s="5">
        <f>+F47</f>
        <v>17.62</v>
      </c>
      <c r="H47" s="5">
        <f>C47/1000*0.85*D47*E47</f>
        <v>17.62203</v>
      </c>
    </row>
    <row r="48" spans="1:8" ht="12.75">
      <c r="A48" t="s">
        <v>96</v>
      </c>
      <c r="D48" s="5"/>
      <c r="F48" s="5">
        <v>20.48</v>
      </c>
      <c r="G48" s="5">
        <f>+F48</f>
        <v>20.48</v>
      </c>
      <c r="H48" s="5">
        <v>20.48</v>
      </c>
    </row>
    <row r="49" spans="1:8" ht="12.75">
      <c r="A49" t="s">
        <v>30</v>
      </c>
      <c r="C49" s="28">
        <v>4.2</v>
      </c>
      <c r="D49" s="7">
        <v>14</v>
      </c>
      <c r="E49" s="28">
        <v>1</v>
      </c>
      <c r="F49" s="5">
        <v>0</v>
      </c>
      <c r="G49" s="5">
        <v>58.8</v>
      </c>
      <c r="H49" s="5">
        <f>C49*D49/E49</f>
        <v>58.800000000000004</v>
      </c>
    </row>
    <row r="50" spans="1:8" ht="12.75">
      <c r="A50" s="9" t="s">
        <v>37</v>
      </c>
      <c r="F50" s="5">
        <f>8000*0.03</f>
        <v>240</v>
      </c>
      <c r="G50" s="5">
        <v>0</v>
      </c>
      <c r="H50" s="5">
        <v>0</v>
      </c>
    </row>
    <row r="51" spans="1:8" ht="12.75">
      <c r="A51" s="19" t="s">
        <v>109</v>
      </c>
      <c r="F51" s="5">
        <f>8000*0.67/100</f>
        <v>53.6</v>
      </c>
      <c r="G51" s="5">
        <v>74</v>
      </c>
      <c r="H51" s="5">
        <f>8000*0.925/100</f>
        <v>74</v>
      </c>
    </row>
    <row r="52" spans="1:8" ht="12.75">
      <c r="A52" t="s">
        <v>31</v>
      </c>
      <c r="C52" s="23">
        <f>H24+H39+H45+SUM(H47:H51)</f>
        <v>709.2452975210251</v>
      </c>
      <c r="D52" s="31">
        <v>0.075</v>
      </c>
      <c r="E52" s="28">
        <v>9</v>
      </c>
      <c r="F52" s="5">
        <v>39.9</v>
      </c>
      <c r="G52" s="5">
        <f>+F52</f>
        <v>39.9</v>
      </c>
      <c r="H52" s="5">
        <f>C52*D52*E52/12</f>
        <v>39.89504798555766</v>
      </c>
    </row>
    <row r="53" spans="1:8" ht="12.75">
      <c r="A53" t="s">
        <v>32</v>
      </c>
      <c r="E53" s="28" t="s">
        <v>33</v>
      </c>
      <c r="F53" s="5">
        <f>SUM(F47:F52)</f>
        <v>371.6</v>
      </c>
      <c r="G53" s="5">
        <f>SUM(G47:G52)</f>
        <v>210.8</v>
      </c>
      <c r="H53" s="5">
        <f>SUM(H47:H52)</f>
        <v>210.79707798555765</v>
      </c>
    </row>
    <row r="54" spans="6:8" ht="5.25" customHeight="1">
      <c r="F54" s="5"/>
      <c r="G54" s="5"/>
      <c r="H54" s="5"/>
    </row>
    <row r="55" spans="1:8" ht="13.5" thickBot="1">
      <c r="A55" s="9" t="s">
        <v>34</v>
      </c>
      <c r="F55" s="5">
        <f>F24+F39+F45+F53</f>
        <v>1222.0444493392072</v>
      </c>
      <c r="G55" s="5">
        <f>G24+G39+G45+G53</f>
        <v>749.1444493392071</v>
      </c>
      <c r="H55" s="5">
        <f>H24+H39+H45+H53</f>
        <v>749.1403455065828</v>
      </c>
    </row>
    <row r="56" spans="1:8" ht="15.75" customHeight="1" thickBot="1">
      <c r="A56" s="8" t="s">
        <v>36</v>
      </c>
      <c r="F56" s="20">
        <f>F13-F55</f>
        <v>-152.06444933920716</v>
      </c>
      <c r="G56" s="20">
        <f>G13-G55</f>
        <v>320.83555066079293</v>
      </c>
      <c r="H56" s="21">
        <f>H13-H55</f>
        <v>320.83965449341724</v>
      </c>
    </row>
    <row r="57" spans="6:8" ht="5.25" customHeight="1">
      <c r="F57" s="5"/>
      <c r="G57" s="5"/>
      <c r="H57" s="5"/>
    </row>
    <row r="58" spans="1:8" ht="12.75">
      <c r="A58" t="s">
        <v>35</v>
      </c>
      <c r="F58" s="5"/>
      <c r="G58" s="5"/>
      <c r="H58" s="5">
        <f>H55/(C10/1000)</f>
        <v>249.71344850219427</v>
      </c>
    </row>
    <row r="59" spans="1:8" ht="15.75">
      <c r="A59" s="56" t="s">
        <v>66</v>
      </c>
      <c r="B59" s="56"/>
      <c r="C59" s="56"/>
      <c r="D59" s="56"/>
      <c r="E59" s="56"/>
      <c r="F59" s="56"/>
      <c r="G59" s="56"/>
      <c r="H59" s="56"/>
    </row>
    <row r="60" spans="6:8" ht="9" customHeight="1">
      <c r="F60" s="5"/>
      <c r="G60" s="5"/>
      <c r="H60" s="5"/>
    </row>
    <row r="61" spans="4:8" ht="15.75">
      <c r="D61" s="37" t="s">
        <v>57</v>
      </c>
      <c r="F61" s="5"/>
      <c r="G61" s="5"/>
      <c r="H61" s="5"/>
    </row>
    <row r="62" spans="4:8" ht="15.75">
      <c r="D62" s="37"/>
      <c r="F62" s="5"/>
      <c r="G62" s="5"/>
      <c r="H62" s="5"/>
    </row>
    <row r="63" spans="6:8" ht="12.75">
      <c r="F63" s="5"/>
      <c r="G63" s="5"/>
      <c r="H63" s="5"/>
    </row>
    <row r="64" spans="1:8" ht="12.75">
      <c r="A64" t="s">
        <v>65</v>
      </c>
      <c r="F64" s="5">
        <f>+F55</f>
        <v>1222.0444493392072</v>
      </c>
      <c r="G64" s="5">
        <f>+H55</f>
        <v>749.1403455065828</v>
      </c>
      <c r="H64" s="43" t="s">
        <v>53</v>
      </c>
    </row>
    <row r="65" spans="6:8" ht="12.75">
      <c r="F65" s="5"/>
      <c r="G65" s="5"/>
      <c r="H65" s="5"/>
    </row>
    <row r="66" spans="1:8" ht="12.75">
      <c r="A66" t="s">
        <v>51</v>
      </c>
      <c r="F66" s="5"/>
      <c r="G66" s="5"/>
      <c r="H66" s="5"/>
    </row>
    <row r="67" spans="1:8" ht="12.75">
      <c r="A67" t="s">
        <v>52</v>
      </c>
      <c r="F67" s="5">
        <f>+H11</f>
        <v>0</v>
      </c>
      <c r="G67" s="6">
        <f>+F67</f>
        <v>0</v>
      </c>
      <c r="H67" s="43" t="s">
        <v>53</v>
      </c>
    </row>
    <row r="68" spans="1:8" ht="12.75">
      <c r="A68" t="s">
        <v>68</v>
      </c>
      <c r="F68" s="5">
        <f>+H12</f>
        <v>49.98</v>
      </c>
      <c r="G68" s="5">
        <f>+H12</f>
        <v>49.98</v>
      </c>
      <c r="H68" s="43" t="s">
        <v>53</v>
      </c>
    </row>
    <row r="69" spans="6:8" ht="12.75">
      <c r="F69" s="38" t="s">
        <v>53</v>
      </c>
      <c r="G69" s="38" t="s">
        <v>53</v>
      </c>
      <c r="H69" s="43" t="s">
        <v>53</v>
      </c>
    </row>
    <row r="70" spans="1:8" ht="12.75">
      <c r="A70" t="s">
        <v>54</v>
      </c>
      <c r="F70" s="5">
        <f>SUM(F67+F68)</f>
        <v>49.98</v>
      </c>
      <c r="G70" s="5">
        <f>SUM(G67+G68)</f>
        <v>49.98</v>
      </c>
      <c r="H70" s="43" t="s">
        <v>53</v>
      </c>
    </row>
    <row r="71" spans="6:8" ht="12.75">
      <c r="F71" s="5"/>
      <c r="G71" s="5"/>
      <c r="H71" s="5"/>
    </row>
    <row r="73" spans="6:8" ht="12.75">
      <c r="F73" s="5"/>
      <c r="G73" s="5"/>
      <c r="H73" s="39"/>
    </row>
    <row r="74" spans="1:8" ht="12.75">
      <c r="A74" t="s">
        <v>58</v>
      </c>
      <c r="F74" s="5">
        <f>F64-F70</f>
        <v>1172.0644493392072</v>
      </c>
      <c r="G74" s="5">
        <f>G64-G70</f>
        <v>699.1603455065828</v>
      </c>
      <c r="H74" s="43" t="s">
        <v>53</v>
      </c>
    </row>
    <row r="75" spans="6:8" ht="12.75">
      <c r="F75" s="5"/>
      <c r="G75" s="5"/>
      <c r="H75" s="43"/>
    </row>
    <row r="76" spans="1:8" ht="12.75">
      <c r="A76" t="s">
        <v>55</v>
      </c>
      <c r="F76" s="40">
        <f>+C10/1000</f>
        <v>3</v>
      </c>
      <c r="G76" s="39">
        <f>+F76</f>
        <v>3</v>
      </c>
      <c r="H76" s="43" t="s">
        <v>53</v>
      </c>
    </row>
    <row r="77" spans="6:8" ht="12.75">
      <c r="F77" s="5"/>
      <c r="G77" s="5"/>
      <c r="H77" s="43"/>
    </row>
    <row r="78" spans="1:8" ht="12.75">
      <c r="A78" t="s">
        <v>67</v>
      </c>
      <c r="F78" s="5">
        <f>F74/F76</f>
        <v>390.68814977973574</v>
      </c>
      <c r="G78" s="46">
        <f>G74/G76</f>
        <v>233.05344850219424</v>
      </c>
      <c r="H78" s="43" t="s">
        <v>53</v>
      </c>
    </row>
    <row r="84" spans="1:7" ht="12.75">
      <c r="A84" t="s">
        <v>59</v>
      </c>
      <c r="B84" s="41">
        <f>+H3</f>
        <v>39416</v>
      </c>
      <c r="G84" t="s">
        <v>56</v>
      </c>
    </row>
    <row r="85" spans="6:8" ht="12.75">
      <c r="F85" s="5"/>
      <c r="G85" s="5"/>
      <c r="H85" s="5"/>
    </row>
    <row r="86" spans="6:8" ht="12.75">
      <c r="F86" s="5"/>
      <c r="G86" s="5"/>
      <c r="H86" s="5"/>
    </row>
    <row r="87" spans="6:8" ht="12.75">
      <c r="F87" s="5"/>
      <c r="G87" s="5"/>
      <c r="H87" s="5"/>
    </row>
    <row r="88" spans="6:8" ht="12.75">
      <c r="F88" s="5"/>
      <c r="G88" s="5"/>
      <c r="H88" s="5"/>
    </row>
    <row r="89" spans="6:8" ht="12.75">
      <c r="F89" s="5"/>
      <c r="G89" s="5"/>
      <c r="H89" s="5"/>
    </row>
    <row r="90" spans="6:8" ht="12.75">
      <c r="F90" s="5"/>
      <c r="G90" s="5"/>
      <c r="H90" s="5"/>
    </row>
    <row r="91" spans="6:8" ht="12.75">
      <c r="F91" s="5"/>
      <c r="G91" s="5"/>
      <c r="H91" s="5"/>
    </row>
    <row r="92" spans="6:8" ht="12.75">
      <c r="F92" s="5"/>
      <c r="G92" s="5"/>
      <c r="H92" s="5"/>
    </row>
    <row r="93" spans="6:8" ht="12.75">
      <c r="F93" s="5"/>
      <c r="G93" s="5"/>
      <c r="H93" s="5"/>
    </row>
    <row r="94" spans="6:8" ht="12.75">
      <c r="F94" s="5"/>
      <c r="G94" s="5"/>
      <c r="H94" s="5"/>
    </row>
    <row r="95" spans="6:8" ht="12.75">
      <c r="F95" s="5"/>
      <c r="G95" s="5"/>
      <c r="H95" s="5"/>
    </row>
    <row r="96" spans="6:8" ht="12.75">
      <c r="F96" s="5"/>
      <c r="G96" s="5"/>
      <c r="H96" s="5"/>
    </row>
    <row r="97" spans="6:8" ht="12.75">
      <c r="F97" s="5"/>
      <c r="G97" s="5"/>
      <c r="H97" s="5"/>
    </row>
    <row r="98" spans="6:8" ht="12.75">
      <c r="F98" s="5"/>
      <c r="G98" s="5"/>
      <c r="H98" s="5"/>
    </row>
    <row r="99" spans="6:8" ht="12.75">
      <c r="F99" s="5"/>
      <c r="G99" s="5"/>
      <c r="H99" s="5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6:8" ht="12.75">
      <c r="F103" s="5"/>
      <c r="G103" s="5"/>
      <c r="H103" s="5"/>
    </row>
    <row r="104" spans="6:8" ht="12.75">
      <c r="F104" s="5"/>
      <c r="G104" s="5"/>
      <c r="H104" s="5"/>
    </row>
    <row r="105" spans="6:8" ht="12.75">
      <c r="F105" s="5"/>
      <c r="G105" s="5"/>
      <c r="H105" s="5"/>
    </row>
    <row r="106" spans="6:8" ht="12.75">
      <c r="F106" s="5"/>
      <c r="G106" s="5"/>
      <c r="H106" s="5"/>
    </row>
    <row r="107" spans="6:8" ht="12.75">
      <c r="F107" s="5"/>
      <c r="G107" s="5"/>
      <c r="H107" s="5"/>
    </row>
    <row r="108" spans="6:8" ht="12.75">
      <c r="F108" s="5"/>
      <c r="G108" s="5"/>
      <c r="H108" s="5"/>
    </row>
    <row r="109" spans="6:8" ht="12.75">
      <c r="F109" s="5"/>
      <c r="G109" s="5"/>
      <c r="H109" s="5"/>
    </row>
    <row r="110" spans="6:8" ht="12.75">
      <c r="F110" s="5"/>
      <c r="G110" s="5"/>
      <c r="H110" s="5"/>
    </row>
    <row r="111" spans="6:8" ht="12.75">
      <c r="F111" s="5"/>
      <c r="G111" s="5"/>
      <c r="H111" s="5"/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6:8" ht="12.75">
      <c r="F114" s="5"/>
      <c r="G114" s="5"/>
      <c r="H114" s="5"/>
    </row>
    <row r="115" spans="6:8" ht="12.75">
      <c r="F115" s="5"/>
      <c r="G115" s="5"/>
      <c r="H115" s="5"/>
    </row>
    <row r="116" spans="6:8" ht="12.75">
      <c r="F116" s="5"/>
      <c r="G116" s="5"/>
      <c r="H116" s="5"/>
    </row>
    <row r="117" spans="6:8" ht="12.75">
      <c r="F117" s="5"/>
      <c r="G117" s="5"/>
      <c r="H117" s="5"/>
    </row>
    <row r="118" spans="6:8" ht="12.75">
      <c r="F118" s="5"/>
      <c r="G118" s="5"/>
      <c r="H118" s="5"/>
    </row>
    <row r="119" spans="6:8" ht="12.75">
      <c r="F119" s="5"/>
      <c r="G119" s="5"/>
      <c r="H119" s="5"/>
    </row>
    <row r="120" spans="6:8" ht="12.75">
      <c r="F120" s="5"/>
      <c r="G120" s="5"/>
      <c r="H120" s="5"/>
    </row>
    <row r="121" spans="6:8" ht="12.75">
      <c r="F121" s="5"/>
      <c r="G121" s="5"/>
      <c r="H121" s="5"/>
    </row>
    <row r="122" spans="6:8" ht="12.75">
      <c r="F122" s="5"/>
      <c r="G122" s="5"/>
      <c r="H122" s="5"/>
    </row>
    <row r="123" spans="6:8" ht="12.75">
      <c r="F123" s="5"/>
      <c r="G123" s="5"/>
      <c r="H123" s="5"/>
    </row>
    <row r="124" spans="6:8" ht="12.75">
      <c r="F124" s="5"/>
      <c r="G124" s="5"/>
      <c r="H124" s="5"/>
    </row>
    <row r="125" spans="6:8" ht="12.75">
      <c r="F125" s="5"/>
      <c r="G125" s="5"/>
      <c r="H125" s="5"/>
    </row>
    <row r="126" spans="6:8" ht="12.75">
      <c r="F126" s="5"/>
      <c r="G126" s="5"/>
      <c r="H126" s="5"/>
    </row>
    <row r="127" spans="6:8" ht="12.75">
      <c r="F127" s="5"/>
      <c r="G127" s="5"/>
      <c r="H127" s="5"/>
    </row>
    <row r="128" spans="6:8" ht="12.75">
      <c r="F128" s="5"/>
      <c r="G128" s="5"/>
      <c r="H128" s="5"/>
    </row>
    <row r="129" spans="6:8" ht="12.75">
      <c r="F129" s="5"/>
      <c r="G129" s="5"/>
      <c r="H129" s="5"/>
    </row>
    <row r="130" spans="6:8" ht="12.75">
      <c r="F130" s="5"/>
      <c r="G130" s="5"/>
      <c r="H130" s="5"/>
    </row>
    <row r="131" spans="6:8" ht="12.75">
      <c r="F131" s="5"/>
      <c r="G131" s="5"/>
      <c r="H131" s="5"/>
    </row>
    <row r="132" spans="6:8" ht="12.75">
      <c r="F132" s="5"/>
      <c r="G132" s="5"/>
      <c r="H132" s="5"/>
    </row>
    <row r="133" spans="6:8" ht="12.75">
      <c r="F133" s="5"/>
      <c r="G133" s="5"/>
      <c r="H133" s="5"/>
    </row>
    <row r="134" spans="6:8" ht="12.75">
      <c r="F134" s="5"/>
      <c r="G134" s="5"/>
      <c r="H134" s="5"/>
    </row>
    <row r="135" spans="6:8" ht="12.75">
      <c r="F135" s="5"/>
      <c r="G135" s="5"/>
      <c r="H135" s="5"/>
    </row>
    <row r="136" spans="6:8" ht="12.75">
      <c r="F136" s="5"/>
      <c r="G136" s="5"/>
      <c r="H136" s="5"/>
    </row>
    <row r="137" spans="6:8" ht="12.75">
      <c r="F137" s="5"/>
      <c r="G137" s="5"/>
      <c r="H137" s="5"/>
    </row>
    <row r="138" spans="6:8" ht="12.75">
      <c r="F138" s="5"/>
      <c r="G138" s="5"/>
      <c r="H138" s="5"/>
    </row>
    <row r="139" spans="6:8" ht="12.75">
      <c r="F139" s="5"/>
      <c r="G139" s="5"/>
      <c r="H139" s="5"/>
    </row>
    <row r="140" spans="6:8" ht="12.75">
      <c r="F140" s="5"/>
      <c r="G140" s="5"/>
      <c r="H140" s="5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6:8" ht="12.75">
      <c r="F143" s="5"/>
      <c r="G143" s="5"/>
      <c r="H143" s="5"/>
    </row>
    <row r="144" spans="6:8" ht="12.75">
      <c r="F144" s="5"/>
      <c r="G144" s="5"/>
      <c r="H144" s="5"/>
    </row>
    <row r="145" spans="6:8" ht="12.75">
      <c r="F145" s="5"/>
      <c r="G145" s="5"/>
      <c r="H145" s="5"/>
    </row>
    <row r="146" spans="6:8" ht="12.75">
      <c r="F146" s="5"/>
      <c r="G146" s="5"/>
      <c r="H146" s="5"/>
    </row>
    <row r="147" spans="6:8" ht="12.75">
      <c r="F147" s="5"/>
      <c r="G147" s="5"/>
      <c r="H147" s="5"/>
    </row>
    <row r="148" spans="6:8" ht="12.75">
      <c r="F148" s="5"/>
      <c r="G148" s="5"/>
      <c r="H148" s="5"/>
    </row>
    <row r="149" spans="6:8" ht="12.75">
      <c r="F149" s="5"/>
      <c r="G149" s="5"/>
      <c r="H149" s="5"/>
    </row>
    <row r="150" spans="6:8" ht="12.75">
      <c r="F150" s="5"/>
      <c r="G150" s="5"/>
      <c r="H150" s="5"/>
    </row>
    <row r="151" spans="6:8" ht="12.75">
      <c r="F151" s="5"/>
      <c r="G151" s="5"/>
      <c r="H151" s="5"/>
    </row>
    <row r="152" spans="6:8" ht="12.75">
      <c r="F152" s="5"/>
      <c r="G152" s="5"/>
      <c r="H152" s="5"/>
    </row>
    <row r="153" spans="6:8" ht="12.75">
      <c r="F153" s="5"/>
      <c r="G153" s="5"/>
      <c r="H153" s="5"/>
    </row>
    <row r="154" spans="6:8" ht="12.75">
      <c r="F154" s="5"/>
      <c r="G154" s="5"/>
      <c r="H154" s="5"/>
    </row>
    <row r="155" spans="6:8" ht="12.75">
      <c r="F155" s="5"/>
      <c r="G155" s="5"/>
      <c r="H155" s="5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  <row r="165" spans="6:8" ht="12.75">
      <c r="F165" s="5"/>
      <c r="G165" s="5"/>
      <c r="H165" s="5"/>
    </row>
    <row r="166" spans="6:8" ht="12.75">
      <c r="F166" s="5"/>
      <c r="G166" s="5"/>
      <c r="H166" s="5"/>
    </row>
    <row r="167" spans="6:8" ht="12.75">
      <c r="F167" s="5"/>
      <c r="G167" s="5"/>
      <c r="H167" s="5"/>
    </row>
    <row r="168" spans="6:8" ht="12.75">
      <c r="F168" s="5"/>
      <c r="G168" s="5"/>
      <c r="H168" s="5"/>
    </row>
    <row r="169" spans="6:8" ht="12.75">
      <c r="F169" s="5"/>
      <c r="G169" s="5"/>
      <c r="H169" s="5"/>
    </row>
  </sheetData>
  <mergeCells count="1">
    <mergeCell ref="A59:H5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scale="95" r:id="rId1"/>
  <headerFooter alignWithMargins="0">
    <oddFooter>&amp;C25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"/>
    </sheetView>
  </sheetViews>
  <sheetFormatPr defaultColWidth="11.421875" defaultRowHeight="12.75"/>
  <cols>
    <col min="3" max="3" width="10.140625" style="0" customWidth="1"/>
    <col min="4" max="4" width="10.421875" style="0" customWidth="1"/>
  </cols>
  <sheetData>
    <row r="1" spans="2:7" ht="15.75">
      <c r="B1" s="2"/>
      <c r="C1" s="22" t="s">
        <v>83</v>
      </c>
      <c r="E1" s="2"/>
      <c r="F1" s="2"/>
      <c r="G1" s="2"/>
    </row>
    <row r="2" spans="2:8" ht="16.5" customHeight="1">
      <c r="B2" s="8" t="s">
        <v>0</v>
      </c>
      <c r="D2" s="54" t="s">
        <v>110</v>
      </c>
      <c r="H2" s="25">
        <v>39416</v>
      </c>
    </row>
    <row r="3" ht="15" customHeight="1">
      <c r="B3" s="14" t="s">
        <v>97</v>
      </c>
    </row>
    <row r="4" ht="9.75" customHeight="1"/>
    <row r="5" spans="1:8" ht="12.75">
      <c r="A5" s="15" t="s">
        <v>2</v>
      </c>
      <c r="B5" s="1"/>
      <c r="C5" s="15" t="s">
        <v>3</v>
      </c>
      <c r="D5" s="15" t="s">
        <v>4</v>
      </c>
      <c r="E5" s="15" t="s">
        <v>5</v>
      </c>
      <c r="F5" s="4" t="s">
        <v>6</v>
      </c>
      <c r="G5" s="15" t="s">
        <v>7</v>
      </c>
      <c r="H5" s="3" t="s">
        <v>8</v>
      </c>
    </row>
    <row r="6" spans="3:8" ht="12.75">
      <c r="C6" s="1"/>
      <c r="D6" s="1"/>
      <c r="E6" s="1"/>
      <c r="F6" s="15" t="s">
        <v>9</v>
      </c>
      <c r="G6" s="1"/>
      <c r="H6" s="16" t="s">
        <v>10</v>
      </c>
    </row>
    <row r="7" spans="1:8" ht="12.75">
      <c r="A7" s="8" t="s">
        <v>11</v>
      </c>
      <c r="C7" s="35">
        <v>0.96</v>
      </c>
      <c r="D7" s="36">
        <v>70</v>
      </c>
      <c r="E7" s="42" t="s">
        <v>62</v>
      </c>
      <c r="F7" s="3"/>
      <c r="G7" s="1"/>
      <c r="H7" s="4"/>
    </row>
    <row r="8" spans="1:8" ht="12.75">
      <c r="A8" s="18" t="s">
        <v>12</v>
      </c>
      <c r="B8" s="1"/>
      <c r="C8" s="32">
        <v>2880</v>
      </c>
      <c r="D8" s="7">
        <v>340</v>
      </c>
      <c r="E8" s="28">
        <v>1000</v>
      </c>
      <c r="F8" s="12">
        <v>1180.8</v>
      </c>
      <c r="G8" s="5">
        <f>+F8</f>
        <v>1180.8</v>
      </c>
      <c r="H8" s="7">
        <f>C8*(D8+D7)/E8</f>
        <v>1180.8</v>
      </c>
    </row>
    <row r="9" spans="1:8" ht="12.75">
      <c r="A9" s="52" t="s">
        <v>95</v>
      </c>
      <c r="C9" s="28">
        <v>2700</v>
      </c>
      <c r="D9" s="7">
        <v>0</v>
      </c>
      <c r="E9" s="28">
        <v>1000</v>
      </c>
      <c r="F9" s="12">
        <v>0</v>
      </c>
      <c r="G9" s="5">
        <f>+F9</f>
        <v>0</v>
      </c>
      <c r="H9" s="5">
        <v>0</v>
      </c>
    </row>
    <row r="10" spans="1:8" ht="12.75">
      <c r="A10" s="44" t="s">
        <v>113</v>
      </c>
      <c r="C10" s="28">
        <v>1200</v>
      </c>
      <c r="D10" s="7">
        <v>34</v>
      </c>
      <c r="E10" s="28">
        <v>1000</v>
      </c>
      <c r="F10" s="12">
        <v>40.8</v>
      </c>
      <c r="G10" s="5">
        <v>40.8</v>
      </c>
      <c r="H10" s="5">
        <f>C10*D10/E10</f>
        <v>40.8</v>
      </c>
    </row>
    <row r="11" spans="2:8" ht="15" customHeight="1">
      <c r="B11" t="s">
        <v>13</v>
      </c>
      <c r="C11" s="28"/>
      <c r="D11" s="33">
        <f>SUM(D7:D9)</f>
        <v>410</v>
      </c>
      <c r="E11" s="28"/>
      <c r="F11" s="12">
        <f>SUM(F8:F10)</f>
        <v>1221.6</v>
      </c>
      <c r="G11" s="12">
        <f>SUM(G8:G10)</f>
        <v>1221.6</v>
      </c>
      <c r="H11" s="12">
        <f>SUM(H8:H10)</f>
        <v>1221.6</v>
      </c>
    </row>
    <row r="12" spans="1:8" ht="12.75">
      <c r="A12" s="8" t="s">
        <v>14</v>
      </c>
      <c r="C12" s="28"/>
      <c r="D12" s="28"/>
      <c r="E12" s="28"/>
      <c r="F12" s="5"/>
      <c r="G12" s="5"/>
      <c r="H12" s="5"/>
    </row>
    <row r="13" spans="1:7" ht="12.75">
      <c r="A13" s="11" t="s">
        <v>15</v>
      </c>
      <c r="C13" s="28"/>
      <c r="D13" s="28"/>
      <c r="E13" s="28"/>
      <c r="F13" s="5"/>
      <c r="G13" s="5"/>
    </row>
    <row r="14" spans="1:8" ht="12.75">
      <c r="A14" s="9" t="s">
        <v>61</v>
      </c>
      <c r="C14" s="28">
        <v>125</v>
      </c>
      <c r="D14" s="7">
        <v>27</v>
      </c>
      <c r="E14" s="28">
        <v>25</v>
      </c>
      <c r="F14" s="5">
        <v>135</v>
      </c>
      <c r="G14" s="5">
        <f>+F14</f>
        <v>135</v>
      </c>
      <c r="H14" s="5">
        <f>C14*D14/E14</f>
        <v>135</v>
      </c>
    </row>
    <row r="15" spans="1:8" ht="12.75">
      <c r="A15" s="19" t="s">
        <v>42</v>
      </c>
      <c r="C15" s="28">
        <v>125</v>
      </c>
      <c r="D15" s="7">
        <v>111</v>
      </c>
      <c r="E15" s="28">
        <v>681</v>
      </c>
      <c r="F15" s="5">
        <f>+H15</f>
        <v>20.374449339207047</v>
      </c>
      <c r="G15" s="5">
        <f>+H15</f>
        <v>20.374449339207047</v>
      </c>
      <c r="H15" s="5">
        <f>D15*C14/E15</f>
        <v>20.374449339207047</v>
      </c>
    </row>
    <row r="16" spans="1:8" ht="12.75">
      <c r="A16" s="9" t="s">
        <v>16</v>
      </c>
      <c r="C16" s="28"/>
      <c r="D16" s="7"/>
      <c r="E16" s="28"/>
      <c r="F16" s="5"/>
      <c r="G16" s="5"/>
      <c r="H16" s="5"/>
    </row>
    <row r="17" spans="1:8" ht="12.75">
      <c r="A17" s="9" t="s">
        <v>17</v>
      </c>
      <c r="C17" s="28">
        <v>200</v>
      </c>
      <c r="D17" s="7">
        <v>520.33</v>
      </c>
      <c r="E17" s="28">
        <v>1000</v>
      </c>
      <c r="F17" s="5">
        <v>0</v>
      </c>
      <c r="G17" s="5">
        <f>+F17</f>
        <v>0</v>
      </c>
      <c r="H17" s="5">
        <v>0</v>
      </c>
    </row>
    <row r="18" spans="1:8" ht="12.75">
      <c r="A18" t="s">
        <v>18</v>
      </c>
      <c r="C18" s="28">
        <v>0.2</v>
      </c>
      <c r="D18" s="7">
        <v>30</v>
      </c>
      <c r="E18" s="28">
        <v>1</v>
      </c>
      <c r="F18" s="5">
        <v>6</v>
      </c>
      <c r="G18" s="5">
        <f>+F18</f>
        <v>6</v>
      </c>
      <c r="H18" s="5">
        <f>C18*D18/E18</f>
        <v>6</v>
      </c>
    </row>
    <row r="19" spans="1:8" ht="12.75">
      <c r="A19" s="9" t="s">
        <v>39</v>
      </c>
      <c r="C19" s="28"/>
      <c r="D19" s="7"/>
      <c r="E19" s="28"/>
      <c r="F19" s="5"/>
      <c r="G19" s="5"/>
      <c r="H19" s="5"/>
    </row>
    <row r="20" spans="1:8" ht="12.75">
      <c r="A20" s="19" t="s">
        <v>40</v>
      </c>
      <c r="C20" s="29">
        <v>0.31</v>
      </c>
      <c r="D20" s="7">
        <v>861.33</v>
      </c>
      <c r="E20" s="28">
        <v>3.3</v>
      </c>
      <c r="F20" s="5">
        <v>0</v>
      </c>
      <c r="G20" s="5">
        <f>+F20</f>
        <v>0</v>
      </c>
      <c r="H20" s="5">
        <v>0</v>
      </c>
    </row>
    <row r="21" spans="1:9" ht="12.75">
      <c r="A21" s="19" t="s">
        <v>38</v>
      </c>
      <c r="C21" s="29">
        <v>1.75</v>
      </c>
      <c r="D21" s="7">
        <v>258.4</v>
      </c>
      <c r="E21" s="28">
        <v>10</v>
      </c>
      <c r="F21" s="5">
        <v>0</v>
      </c>
      <c r="G21" s="5">
        <f>+F21</f>
        <v>0</v>
      </c>
      <c r="H21" s="5">
        <v>0</v>
      </c>
      <c r="I21" s="34">
        <f>H20+H21</f>
        <v>0</v>
      </c>
    </row>
    <row r="22" spans="1:8" ht="12.75">
      <c r="A22" t="s">
        <v>41</v>
      </c>
      <c r="F22" s="27">
        <f>SUM(F14:F21)</f>
        <v>161.37444933920705</v>
      </c>
      <c r="G22" s="27">
        <f>SUM(G14:G21)</f>
        <v>161.37444933920705</v>
      </c>
      <c r="H22" s="10">
        <f>SUM(H14:H21)</f>
        <v>161.37444933920705</v>
      </c>
    </row>
    <row r="23" ht="9" customHeight="1">
      <c r="H23" s="5"/>
    </row>
    <row r="24" spans="1:8" ht="12.75">
      <c r="A24" s="11" t="s">
        <v>19</v>
      </c>
      <c r="F24" s="15" t="s">
        <v>20</v>
      </c>
      <c r="G24" s="26" t="s">
        <v>21</v>
      </c>
      <c r="H24" s="5"/>
    </row>
    <row r="25" spans="1:8" ht="12.75">
      <c r="A25" s="9" t="s">
        <v>22</v>
      </c>
      <c r="F25" s="5">
        <v>71.08</v>
      </c>
      <c r="G25" s="5">
        <v>25.02</v>
      </c>
      <c r="H25" s="12">
        <f aca="true" t="shared" si="0" ref="H25:H36">+G25</f>
        <v>25.02</v>
      </c>
    </row>
    <row r="26" spans="1:8" ht="12.75">
      <c r="A26" t="s">
        <v>43</v>
      </c>
      <c r="F26" s="5">
        <v>16.83</v>
      </c>
      <c r="G26" s="5">
        <v>5.94</v>
      </c>
      <c r="H26" s="5">
        <f t="shared" si="0"/>
        <v>5.94</v>
      </c>
    </row>
    <row r="27" spans="1:8" ht="12.75">
      <c r="A27" s="9" t="s">
        <v>44</v>
      </c>
      <c r="F27" s="5">
        <v>0</v>
      </c>
      <c r="G27" s="5">
        <v>0</v>
      </c>
      <c r="H27" s="5">
        <f>+G27</f>
        <v>0</v>
      </c>
    </row>
    <row r="28" spans="1:8" ht="12.75">
      <c r="A28" t="s">
        <v>108</v>
      </c>
      <c r="F28" s="5">
        <v>13.38</v>
      </c>
      <c r="G28" s="5">
        <v>4.41</v>
      </c>
      <c r="H28" s="5">
        <f t="shared" si="0"/>
        <v>4.41</v>
      </c>
    </row>
    <row r="29" spans="1:8" ht="12.75">
      <c r="A29" t="s">
        <v>76</v>
      </c>
      <c r="B29" t="s">
        <v>111</v>
      </c>
      <c r="F29" s="5">
        <v>22.59</v>
      </c>
      <c r="G29" s="5">
        <v>7.42</v>
      </c>
      <c r="H29" s="5">
        <f t="shared" si="0"/>
        <v>7.42</v>
      </c>
    </row>
    <row r="30" spans="1:8" ht="12.75">
      <c r="A30" s="9" t="s">
        <v>23</v>
      </c>
      <c r="F30" s="5">
        <v>27.93</v>
      </c>
      <c r="G30" s="5">
        <v>5.99</v>
      </c>
      <c r="H30" s="5">
        <f t="shared" si="0"/>
        <v>5.99</v>
      </c>
    </row>
    <row r="31" spans="1:8" ht="12.75">
      <c r="A31" s="19" t="s">
        <v>64</v>
      </c>
      <c r="F31" s="5">
        <v>74.24</v>
      </c>
      <c r="G31" s="5">
        <v>14.77</v>
      </c>
      <c r="H31" s="5">
        <f>+G31</f>
        <v>14.77</v>
      </c>
    </row>
    <row r="32" spans="1:8" ht="12.75">
      <c r="A32" s="19" t="s">
        <v>80</v>
      </c>
      <c r="F32" s="5">
        <v>29.23</v>
      </c>
      <c r="G32" s="5">
        <v>4.7</v>
      </c>
      <c r="H32" s="5">
        <f>+G32</f>
        <v>4.7</v>
      </c>
    </row>
    <row r="33" spans="1:8" ht="12.75">
      <c r="A33" s="9" t="s">
        <v>45</v>
      </c>
      <c r="F33" s="5">
        <v>0</v>
      </c>
      <c r="G33" s="5">
        <v>0</v>
      </c>
      <c r="H33" s="5">
        <f t="shared" si="0"/>
        <v>0</v>
      </c>
    </row>
    <row r="34" spans="1:8" ht="12.75">
      <c r="A34" s="19" t="s">
        <v>50</v>
      </c>
      <c r="F34" s="5">
        <f>20.24*3</f>
        <v>60.72</v>
      </c>
      <c r="G34" s="5">
        <f>3.93*3</f>
        <v>11.790000000000001</v>
      </c>
      <c r="H34" s="5">
        <f>+G34</f>
        <v>11.790000000000001</v>
      </c>
    </row>
    <row r="35" spans="1:8" ht="12.75">
      <c r="A35" t="s">
        <v>46</v>
      </c>
      <c r="F35" s="5">
        <v>96.29</v>
      </c>
      <c r="G35" s="5">
        <v>25</v>
      </c>
      <c r="H35" s="5">
        <f t="shared" si="0"/>
        <v>25</v>
      </c>
    </row>
    <row r="36" spans="1:8" ht="12.75">
      <c r="A36" t="s">
        <v>81</v>
      </c>
      <c r="F36" s="5">
        <v>15.39</v>
      </c>
      <c r="G36" s="5">
        <v>4.67</v>
      </c>
      <c r="H36" s="5">
        <f t="shared" si="0"/>
        <v>4.67</v>
      </c>
    </row>
    <row r="37" spans="1:8" ht="12.75">
      <c r="A37" t="s">
        <v>103</v>
      </c>
      <c r="D37" s="5">
        <v>6</v>
      </c>
      <c r="E37" t="s">
        <v>82</v>
      </c>
      <c r="F37" s="5">
        <f>D37*C8/1000</f>
        <v>17.28</v>
      </c>
      <c r="G37" s="5">
        <v>4.67</v>
      </c>
      <c r="H37" s="5">
        <v>4.67</v>
      </c>
    </row>
    <row r="38" spans="1:8" ht="15" customHeight="1">
      <c r="A38" t="s">
        <v>24</v>
      </c>
      <c r="F38" s="27">
        <f>SUM(F25:F37)</f>
        <v>444.96000000000004</v>
      </c>
      <c r="G38" s="27">
        <f>SUM(G25:G37)</f>
        <v>114.38000000000002</v>
      </c>
      <c r="H38" s="27">
        <f>SUM(H25:H37)</f>
        <v>114.38000000000002</v>
      </c>
    </row>
    <row r="39" ht="12.75">
      <c r="A39" s="11" t="s">
        <v>25</v>
      </c>
    </row>
    <row r="40" spans="1:8" ht="12.75">
      <c r="A40" s="9" t="s">
        <v>26</v>
      </c>
      <c r="C40" s="28">
        <f>+C8</f>
        <v>2880</v>
      </c>
      <c r="D40" s="7">
        <v>1.27</v>
      </c>
      <c r="E40" s="28">
        <v>1000</v>
      </c>
      <c r="F40" s="5">
        <f>+G40</f>
        <v>3.6576</v>
      </c>
      <c r="G40" s="5">
        <f>C40*D40/E40</f>
        <v>3.6576</v>
      </c>
      <c r="H40" s="5">
        <f>C40*D40/E40</f>
        <v>3.6576</v>
      </c>
    </row>
    <row r="41" spans="1:9" ht="12.75">
      <c r="A41" t="s">
        <v>47</v>
      </c>
      <c r="C41" s="28">
        <f>+C8</f>
        <v>2880</v>
      </c>
      <c r="D41" s="7">
        <v>1.53</v>
      </c>
      <c r="E41" s="28">
        <v>1000</v>
      </c>
      <c r="F41" s="5">
        <f>C41*I41/E41</f>
        <v>20.9664</v>
      </c>
      <c r="G41" s="5">
        <f>C41*D41/E41</f>
        <v>4.4064</v>
      </c>
      <c r="H41" s="5">
        <f>C41*D41/E41</f>
        <v>4.4064</v>
      </c>
      <c r="I41" s="28">
        <v>7.28</v>
      </c>
    </row>
    <row r="42" spans="1:9" ht="12.75">
      <c r="A42" s="24" t="s">
        <v>49</v>
      </c>
      <c r="C42" s="28">
        <f>C8</f>
        <v>2880</v>
      </c>
      <c r="D42" s="7">
        <v>9.5</v>
      </c>
      <c r="E42" s="28">
        <v>1000</v>
      </c>
      <c r="F42" s="5">
        <v>27.36</v>
      </c>
      <c r="G42" s="5">
        <f>C42*D42/E42</f>
        <v>27.36</v>
      </c>
      <c r="H42" s="5">
        <f>C42*D42/E42</f>
        <v>27.36</v>
      </c>
      <c r="I42" s="29">
        <v>8</v>
      </c>
    </row>
    <row r="43" spans="1:9" ht="12.75">
      <c r="A43" t="s">
        <v>29</v>
      </c>
      <c r="C43" s="28">
        <f>C8</f>
        <v>2880</v>
      </c>
      <c r="D43" s="7">
        <f>0.95+0.45</f>
        <v>1.4</v>
      </c>
      <c r="E43" s="28">
        <v>1000</v>
      </c>
      <c r="F43" s="5">
        <v>4.03</v>
      </c>
      <c r="G43" s="5">
        <f>+F43</f>
        <v>4.03</v>
      </c>
      <c r="H43" s="5">
        <f>C8*D43/E43</f>
        <v>4.031999999999999</v>
      </c>
      <c r="I43" s="29"/>
    </row>
    <row r="44" spans="1:8" ht="12.75">
      <c r="A44" s="9" t="s">
        <v>27</v>
      </c>
      <c r="F44" s="6">
        <f>SUM(F40:F43)</f>
        <v>56.013999999999996</v>
      </c>
      <c r="G44" s="6">
        <f>SUM(G40:G43)</f>
        <v>39.454</v>
      </c>
      <c r="H44" s="6">
        <f>SUM(H40:H43)</f>
        <v>39.455999999999996</v>
      </c>
    </row>
    <row r="45" ht="12.75">
      <c r="A45" s="17" t="s">
        <v>28</v>
      </c>
    </row>
    <row r="46" spans="1:8" ht="12.75">
      <c r="A46" t="s">
        <v>48</v>
      </c>
      <c r="C46" s="28">
        <f>C8</f>
        <v>2880</v>
      </c>
      <c r="D46" s="5">
        <v>317</v>
      </c>
      <c r="E46" s="31">
        <v>0.0218</v>
      </c>
      <c r="F46" s="5">
        <v>16.92</v>
      </c>
      <c r="G46" s="5">
        <f>+F46</f>
        <v>16.92</v>
      </c>
      <c r="H46" s="5">
        <f>C46/1000*0.85*D46*E46</f>
        <v>16.9171488</v>
      </c>
    </row>
    <row r="47" spans="1:8" ht="12.75">
      <c r="A47" t="s">
        <v>98</v>
      </c>
      <c r="D47" s="5"/>
      <c r="F47" s="5">
        <v>20.48</v>
      </c>
      <c r="G47" s="5">
        <f>+F47</f>
        <v>20.48</v>
      </c>
      <c r="H47" s="5">
        <v>20.48</v>
      </c>
    </row>
    <row r="48" spans="1:8" ht="12.75">
      <c r="A48" t="s">
        <v>92</v>
      </c>
      <c r="D48" s="5"/>
      <c r="F48" s="5">
        <v>11</v>
      </c>
      <c r="G48" s="5">
        <f>+F48</f>
        <v>11</v>
      </c>
      <c r="H48" s="5">
        <v>11</v>
      </c>
    </row>
    <row r="49" spans="1:8" ht="12.75">
      <c r="A49" t="s">
        <v>93</v>
      </c>
      <c r="D49" s="5"/>
      <c r="F49" s="5">
        <v>30</v>
      </c>
      <c r="G49" s="5">
        <f>+F49</f>
        <v>30</v>
      </c>
      <c r="H49" s="5">
        <v>30</v>
      </c>
    </row>
    <row r="50" spans="1:8" ht="12.75">
      <c r="A50" t="s">
        <v>30</v>
      </c>
      <c r="C50" s="28">
        <v>4.2</v>
      </c>
      <c r="D50" s="7">
        <v>14</v>
      </c>
      <c r="E50" s="28">
        <v>1</v>
      </c>
      <c r="F50" s="5">
        <v>0</v>
      </c>
      <c r="G50" s="5">
        <v>58.8</v>
      </c>
      <c r="H50" s="5">
        <f>C50*D50/E50</f>
        <v>58.800000000000004</v>
      </c>
    </row>
    <row r="51" spans="1:8" ht="12.75">
      <c r="A51" s="9" t="s">
        <v>37</v>
      </c>
      <c r="F51" s="5">
        <f>8000*0.03</f>
        <v>240</v>
      </c>
      <c r="G51" s="5">
        <v>0</v>
      </c>
      <c r="H51" s="5">
        <v>0</v>
      </c>
    </row>
    <row r="52" spans="1:8" ht="12.75">
      <c r="A52" s="19" t="s">
        <v>107</v>
      </c>
      <c r="F52" s="5">
        <f>8000*0.67/100</f>
        <v>53.6</v>
      </c>
      <c r="G52" s="5">
        <v>74</v>
      </c>
      <c r="H52" s="5">
        <f>8000*0.925/100</f>
        <v>74</v>
      </c>
    </row>
    <row r="53" spans="1:8" ht="12.75">
      <c r="A53" t="s">
        <v>31</v>
      </c>
      <c r="C53" s="23">
        <f>H22+H38+H44+SUM(H46:H52)</f>
        <v>526.4075981392072</v>
      </c>
      <c r="D53" s="31">
        <v>0.075</v>
      </c>
      <c r="E53" s="28">
        <v>9</v>
      </c>
      <c r="F53" s="27">
        <v>29.61</v>
      </c>
      <c r="G53" s="5">
        <f>+F53</f>
        <v>29.61</v>
      </c>
      <c r="H53" s="5">
        <f>C53*D53*E53/12</f>
        <v>29.6104273953304</v>
      </c>
    </row>
    <row r="54" spans="1:8" ht="12.75">
      <c r="A54" t="s">
        <v>32</v>
      </c>
      <c r="E54" s="28" t="s">
        <v>33</v>
      </c>
      <c r="F54" s="5">
        <f>SUM(F46:F53)</f>
        <v>401.61</v>
      </c>
      <c r="G54" s="5">
        <f>SUM(G46:G53)</f>
        <v>240.81</v>
      </c>
      <c r="H54" s="5">
        <f>SUM(H46:H53)</f>
        <v>240.8075761953304</v>
      </c>
    </row>
    <row r="55" spans="6:8" ht="8.25" customHeight="1">
      <c r="F55" s="5"/>
      <c r="G55" s="5"/>
      <c r="H55" s="5"/>
    </row>
    <row r="56" spans="1:8" ht="13.5" thickBot="1">
      <c r="A56" s="9" t="s">
        <v>34</v>
      </c>
      <c r="F56" s="5">
        <f>F22+F38+F44+F54</f>
        <v>1063.9584493392072</v>
      </c>
      <c r="G56" s="5">
        <f>G22+G38+G44+G54</f>
        <v>556.0184493392071</v>
      </c>
      <c r="H56" s="5">
        <f>H22+H38+H44+H54</f>
        <v>556.0180255345375</v>
      </c>
    </row>
    <row r="57" spans="1:8" ht="13.5" thickBot="1">
      <c r="A57" s="8" t="s">
        <v>36</v>
      </c>
      <c r="F57" s="20">
        <f>F11-F56</f>
        <v>157.64155066079275</v>
      </c>
      <c r="G57" s="20">
        <f>G11-G56</f>
        <v>665.5815506607928</v>
      </c>
      <c r="H57" s="21">
        <f>H11-H56</f>
        <v>665.5819744654624</v>
      </c>
    </row>
    <row r="58" spans="6:8" ht="4.5" customHeight="1">
      <c r="F58" s="5"/>
      <c r="G58" s="5"/>
      <c r="H58" s="5"/>
    </row>
    <row r="59" spans="1:8" ht="12.75">
      <c r="A59" t="s">
        <v>35</v>
      </c>
      <c r="F59" s="5"/>
      <c r="G59" s="5"/>
      <c r="H59" s="5">
        <f>H56/(C8/1000)</f>
        <v>193.06181442171442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90" r:id="rId1"/>
  <headerFooter alignWithMargins="0">
    <oddFooter>&amp;C26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11.421875" defaultRowHeight="12.75"/>
  <cols>
    <col min="5" max="5" width="10.421875" style="0" customWidth="1"/>
    <col min="6" max="6" width="10.7109375" style="0" customWidth="1"/>
  </cols>
  <sheetData>
    <row r="1" spans="1:7" ht="15.75">
      <c r="A1" t="s">
        <v>63</v>
      </c>
      <c r="B1" s="22" t="s">
        <v>84</v>
      </c>
      <c r="E1" s="2"/>
      <c r="F1" s="2"/>
      <c r="G1" s="2"/>
    </row>
    <row r="2" spans="2:8" ht="18" customHeight="1">
      <c r="B2" s="8" t="s">
        <v>0</v>
      </c>
      <c r="D2" s="51" t="s">
        <v>85</v>
      </c>
      <c r="H2" s="25">
        <v>39416</v>
      </c>
    </row>
    <row r="3" ht="16.5" customHeight="1">
      <c r="B3" s="14" t="s">
        <v>99</v>
      </c>
    </row>
    <row r="5" spans="1:8" ht="12.75">
      <c r="A5" s="15" t="s">
        <v>2</v>
      </c>
      <c r="B5" s="1"/>
      <c r="C5" s="15" t="s">
        <v>3</v>
      </c>
      <c r="D5" s="15" t="s">
        <v>4</v>
      </c>
      <c r="E5" s="15" t="s">
        <v>5</v>
      </c>
      <c r="F5" s="4" t="s">
        <v>6</v>
      </c>
      <c r="G5" s="15" t="s">
        <v>7</v>
      </c>
      <c r="H5" s="3" t="s">
        <v>8</v>
      </c>
    </row>
    <row r="6" spans="3:8" ht="12.75">
      <c r="C6" s="1"/>
      <c r="D6" s="1"/>
      <c r="E6" s="1"/>
      <c r="F6" s="15" t="s">
        <v>9</v>
      </c>
      <c r="G6" s="1"/>
      <c r="H6" s="16" t="s">
        <v>10</v>
      </c>
    </row>
    <row r="7" spans="1:8" ht="12.75">
      <c r="A7" s="8" t="s">
        <v>11</v>
      </c>
      <c r="C7" s="45"/>
      <c r="D7" s="1"/>
      <c r="E7" s="1"/>
      <c r="F7" s="3"/>
      <c r="G7" s="1"/>
      <c r="H7" s="4"/>
    </row>
    <row r="8" spans="1:8" ht="12.75">
      <c r="A8" s="18" t="s">
        <v>12</v>
      </c>
      <c r="B8" s="1"/>
      <c r="C8" s="32">
        <v>3000</v>
      </c>
      <c r="D8" s="7">
        <v>340</v>
      </c>
      <c r="E8" s="28">
        <v>1000</v>
      </c>
      <c r="F8" s="12">
        <v>1020</v>
      </c>
      <c r="G8" s="5">
        <f>+F8</f>
        <v>1020</v>
      </c>
      <c r="H8" s="7">
        <f>C8*D8/E8</f>
        <v>1020</v>
      </c>
    </row>
    <row r="9" spans="1:8" ht="12.75">
      <c r="A9" s="52" t="s">
        <v>95</v>
      </c>
      <c r="C9" s="28">
        <v>2700</v>
      </c>
      <c r="D9" s="7">
        <v>0</v>
      </c>
      <c r="E9" s="28">
        <v>1000</v>
      </c>
      <c r="F9" s="12">
        <v>0</v>
      </c>
      <c r="G9" s="5">
        <f>+F9</f>
        <v>0</v>
      </c>
      <c r="H9" s="5">
        <v>0</v>
      </c>
    </row>
    <row r="10" spans="1:8" ht="12.75">
      <c r="A10" s="53" t="s">
        <v>112</v>
      </c>
      <c r="C10" s="28">
        <f>C8*0.49</f>
        <v>1470</v>
      </c>
      <c r="D10" s="7">
        <v>34</v>
      </c>
      <c r="E10" s="28">
        <v>1000</v>
      </c>
      <c r="F10" s="12">
        <v>49.98</v>
      </c>
      <c r="G10" s="5">
        <f>+F10</f>
        <v>49.98</v>
      </c>
      <c r="H10" s="5">
        <f>C10*D10/E10</f>
        <v>49.98</v>
      </c>
    </row>
    <row r="11" spans="2:8" ht="12.75">
      <c r="B11" t="s">
        <v>13</v>
      </c>
      <c r="C11" s="28"/>
      <c r="D11" s="33">
        <f>D8+D9</f>
        <v>340</v>
      </c>
      <c r="E11" s="28"/>
      <c r="F11" s="5">
        <f>SUM(F8:F10)</f>
        <v>1069.98</v>
      </c>
      <c r="G11" s="5">
        <f>SUM(G8:G10)</f>
        <v>1069.98</v>
      </c>
      <c r="H11" s="5">
        <f>SUM(H8:H10)</f>
        <v>1069.98</v>
      </c>
    </row>
    <row r="12" spans="1:8" ht="12.75">
      <c r="A12" s="8" t="s">
        <v>14</v>
      </c>
      <c r="C12" s="28"/>
      <c r="D12" s="28"/>
      <c r="E12" s="28"/>
      <c r="F12" s="5"/>
      <c r="G12" s="5"/>
      <c r="H12" s="5"/>
    </row>
    <row r="13" spans="1:7" ht="12.75">
      <c r="A13" s="11" t="s">
        <v>15</v>
      </c>
      <c r="C13" s="28"/>
      <c r="D13" s="28"/>
      <c r="E13" s="28"/>
      <c r="F13" s="5"/>
      <c r="G13" s="5"/>
    </row>
    <row r="14" spans="1:8" ht="12.75">
      <c r="A14" s="9" t="s">
        <v>86</v>
      </c>
      <c r="C14" s="28">
        <v>110</v>
      </c>
      <c r="D14" s="7">
        <v>42.5</v>
      </c>
      <c r="E14" s="28">
        <v>22.7</v>
      </c>
      <c r="F14" s="5">
        <v>205.95</v>
      </c>
      <c r="G14" s="5">
        <f>+F14</f>
        <v>205.95</v>
      </c>
      <c r="H14" s="5">
        <f>C14*D14/E14</f>
        <v>205.94713656387665</v>
      </c>
    </row>
    <row r="15" spans="1:8" ht="12.75">
      <c r="A15" s="19" t="s">
        <v>42</v>
      </c>
      <c r="C15" s="28">
        <v>125</v>
      </c>
      <c r="D15" s="7">
        <v>111</v>
      </c>
      <c r="E15" s="28">
        <v>681</v>
      </c>
      <c r="F15" s="5">
        <f>+H15</f>
        <v>17.929515418502202</v>
      </c>
      <c r="G15" s="5">
        <f>+H15</f>
        <v>17.929515418502202</v>
      </c>
      <c r="H15" s="5">
        <f>D15*C14/E15</f>
        <v>17.929515418502202</v>
      </c>
    </row>
    <row r="16" spans="1:8" ht="12.75">
      <c r="A16" s="9" t="s">
        <v>16</v>
      </c>
      <c r="C16" s="28"/>
      <c r="D16" s="7"/>
      <c r="E16" s="28"/>
      <c r="F16" s="5"/>
      <c r="G16" s="5"/>
      <c r="H16" s="5"/>
    </row>
    <row r="17" spans="1:8" ht="12.75">
      <c r="A17" s="9" t="s">
        <v>17</v>
      </c>
      <c r="C17" s="28">
        <v>200</v>
      </c>
      <c r="D17" s="7">
        <v>520.23</v>
      </c>
      <c r="E17" s="28">
        <v>1000</v>
      </c>
      <c r="F17" s="12">
        <v>104.05</v>
      </c>
      <c r="G17" s="5">
        <f>+F17</f>
        <v>104.05</v>
      </c>
      <c r="H17" s="5">
        <f>C17*D17/E17</f>
        <v>104.046</v>
      </c>
    </row>
    <row r="18" spans="1:8" ht="12.75">
      <c r="A18" t="s">
        <v>18</v>
      </c>
      <c r="C18" s="28">
        <v>0.2</v>
      </c>
      <c r="D18" s="7">
        <v>30</v>
      </c>
      <c r="E18" s="28">
        <v>1</v>
      </c>
      <c r="F18" s="5">
        <v>6</v>
      </c>
      <c r="G18" s="5">
        <f>+F18</f>
        <v>6</v>
      </c>
      <c r="H18" s="5">
        <f>C18*D18/E18</f>
        <v>6</v>
      </c>
    </row>
    <row r="19" spans="1:8" ht="12.75">
      <c r="A19" s="9" t="s">
        <v>39</v>
      </c>
      <c r="C19" s="28"/>
      <c r="D19" s="7"/>
      <c r="E19" s="28"/>
      <c r="F19" s="5"/>
      <c r="G19" s="5"/>
      <c r="H19" s="5"/>
    </row>
    <row r="20" spans="1:8" ht="12.75">
      <c r="A20" s="50" t="s">
        <v>87</v>
      </c>
      <c r="C20" s="29">
        <v>1.67</v>
      </c>
      <c r="D20" s="7">
        <v>15</v>
      </c>
      <c r="E20" s="28">
        <v>1</v>
      </c>
      <c r="F20" s="5">
        <v>25.05</v>
      </c>
      <c r="G20" s="5">
        <f>+F20</f>
        <v>25.05</v>
      </c>
      <c r="H20" s="5">
        <f>C20*D20/E20</f>
        <v>25.049999999999997</v>
      </c>
    </row>
    <row r="21" spans="1:8" ht="15" customHeight="1">
      <c r="A21" t="s">
        <v>41</v>
      </c>
      <c r="F21" s="27">
        <f>SUM(F14:F20)</f>
        <v>358.9795154185022</v>
      </c>
      <c r="G21" s="27">
        <f>SUM(G14:G20)</f>
        <v>358.9795154185022</v>
      </c>
      <c r="H21" s="10">
        <f>SUM(H14:H20)</f>
        <v>358.97265198237886</v>
      </c>
    </row>
    <row r="22" ht="12.75">
      <c r="H22" s="5"/>
    </row>
    <row r="23" spans="1:8" ht="12.75">
      <c r="A23" s="11" t="s">
        <v>19</v>
      </c>
      <c r="F23" s="15" t="s">
        <v>20</v>
      </c>
      <c r="G23" s="26" t="s">
        <v>21</v>
      </c>
      <c r="H23" s="5"/>
    </row>
    <row r="24" spans="1:8" ht="15" customHeight="1">
      <c r="A24" s="9" t="s">
        <v>44</v>
      </c>
      <c r="F24" s="5">
        <v>3.81</v>
      </c>
      <c r="G24" s="5">
        <v>0.73</v>
      </c>
      <c r="H24" s="5">
        <f>+G24</f>
        <v>0.73</v>
      </c>
    </row>
    <row r="25" spans="1:8" ht="12.75">
      <c r="A25" s="9" t="s">
        <v>69</v>
      </c>
      <c r="F25" s="5">
        <v>58.37</v>
      </c>
      <c r="G25" s="5">
        <v>14.21</v>
      </c>
      <c r="H25" s="5">
        <f aca="true" t="shared" si="0" ref="H25:H30">+G25</f>
        <v>14.21</v>
      </c>
    </row>
    <row r="26" spans="1:8" ht="12.75">
      <c r="A26" s="19" t="s">
        <v>64</v>
      </c>
      <c r="F26" s="5">
        <v>74.24</v>
      </c>
      <c r="G26" s="5">
        <v>14.77</v>
      </c>
      <c r="H26" s="5">
        <f>+G26</f>
        <v>14.77</v>
      </c>
    </row>
    <row r="27" spans="1:8" ht="12.75">
      <c r="A27" s="19" t="s">
        <v>80</v>
      </c>
      <c r="F27" s="5">
        <v>26.23</v>
      </c>
      <c r="G27" s="5">
        <v>4.7</v>
      </c>
      <c r="H27" s="5">
        <f>+G27</f>
        <v>4.7</v>
      </c>
    </row>
    <row r="28" spans="1:8" ht="12.75">
      <c r="A28" s="9" t="s">
        <v>45</v>
      </c>
      <c r="F28" s="5">
        <v>11.77</v>
      </c>
      <c r="G28" s="5">
        <v>2.37</v>
      </c>
      <c r="H28" s="5">
        <f t="shared" si="0"/>
        <v>2.37</v>
      </c>
    </row>
    <row r="29" spans="1:8" ht="12.75">
      <c r="A29" t="s">
        <v>46</v>
      </c>
      <c r="F29" s="5">
        <v>96.29</v>
      </c>
      <c r="G29" s="5">
        <v>25</v>
      </c>
      <c r="H29" s="5">
        <f>+G29</f>
        <v>25</v>
      </c>
    </row>
    <row r="30" spans="1:8" ht="12.75">
      <c r="A30" t="s">
        <v>81</v>
      </c>
      <c r="F30" s="5">
        <v>15.39</v>
      </c>
      <c r="G30" s="5">
        <v>4.67</v>
      </c>
      <c r="H30" s="5">
        <f t="shared" si="0"/>
        <v>4.67</v>
      </c>
    </row>
    <row r="31" spans="1:8" ht="12.75">
      <c r="A31" t="s">
        <v>104</v>
      </c>
      <c r="D31" s="5">
        <v>6</v>
      </c>
      <c r="E31" t="s">
        <v>82</v>
      </c>
      <c r="F31" s="5">
        <f>D31*C8/1000</f>
        <v>18</v>
      </c>
      <c r="G31" s="5">
        <v>4.67</v>
      </c>
      <c r="H31" s="5">
        <v>4.67</v>
      </c>
    </row>
    <row r="32" spans="1:8" ht="14.25" customHeight="1">
      <c r="A32" t="s">
        <v>24</v>
      </c>
      <c r="F32" s="27">
        <f>SUM(F24:F31)</f>
        <v>304.09999999999997</v>
      </c>
      <c r="G32" s="27">
        <f>SUM(G24:G31)</f>
        <v>71.12</v>
      </c>
      <c r="H32" s="46">
        <f>SUM(H24:H31)</f>
        <v>71.12</v>
      </c>
    </row>
    <row r="33" ht="12.75">
      <c r="A33" s="11" t="s">
        <v>25</v>
      </c>
    </row>
    <row r="34" spans="1:8" ht="12.75">
      <c r="A34" s="9" t="s">
        <v>26</v>
      </c>
      <c r="C34" s="28">
        <f>+C8</f>
        <v>3000</v>
      </c>
      <c r="D34" s="7">
        <v>1.27</v>
      </c>
      <c r="E34" s="28">
        <v>1000</v>
      </c>
      <c r="F34" s="5">
        <f>+G34</f>
        <v>3.81</v>
      </c>
      <c r="G34" s="5">
        <f>C34*D34/E34</f>
        <v>3.81</v>
      </c>
      <c r="H34" s="5">
        <f>C34*D34/E34</f>
        <v>3.81</v>
      </c>
    </row>
    <row r="35" spans="1:9" ht="12.75">
      <c r="A35" t="s">
        <v>47</v>
      </c>
      <c r="C35" s="28">
        <f>+C8</f>
        <v>3000</v>
      </c>
      <c r="D35" s="7">
        <v>1.53</v>
      </c>
      <c r="E35" s="28">
        <v>1000</v>
      </c>
      <c r="F35" s="5">
        <f>C35*I35/E35</f>
        <v>21.84</v>
      </c>
      <c r="G35" s="5">
        <f>C35*D35/E35</f>
        <v>4.59</v>
      </c>
      <c r="H35" s="5">
        <f>C35*D35/E35</f>
        <v>4.59</v>
      </c>
      <c r="I35" s="28">
        <v>7.28</v>
      </c>
    </row>
    <row r="36" spans="1:9" ht="12.75">
      <c r="A36" s="24" t="s">
        <v>49</v>
      </c>
      <c r="C36" s="28">
        <f>C8</f>
        <v>3000</v>
      </c>
      <c r="D36" s="7">
        <v>9.5</v>
      </c>
      <c r="E36" s="28">
        <v>1000</v>
      </c>
      <c r="F36" s="5">
        <v>28.5</v>
      </c>
      <c r="G36" s="5">
        <f>C36*D36/E36</f>
        <v>28.5</v>
      </c>
      <c r="H36" s="5">
        <f>C36*D36/E36</f>
        <v>28.5</v>
      </c>
      <c r="I36" s="29">
        <v>8</v>
      </c>
    </row>
    <row r="37" spans="1:9" ht="12.75">
      <c r="A37" t="s">
        <v>29</v>
      </c>
      <c r="C37" s="28">
        <f>C8</f>
        <v>3000</v>
      </c>
      <c r="D37" s="7">
        <f>0.95+0.45</f>
        <v>1.4</v>
      </c>
      <c r="E37" s="28">
        <v>1000</v>
      </c>
      <c r="F37" s="5">
        <v>4.2</v>
      </c>
      <c r="G37" s="5">
        <f>+F37</f>
        <v>4.2</v>
      </c>
      <c r="H37" s="5">
        <f>C8*D37/E37</f>
        <v>4.2</v>
      </c>
      <c r="I37" s="29"/>
    </row>
    <row r="38" spans="1:8" ht="12.75">
      <c r="A38" s="9" t="s">
        <v>27</v>
      </c>
      <c r="F38" s="6">
        <f>SUM(F34:F37)</f>
        <v>58.35</v>
      </c>
      <c r="G38" s="6">
        <f>SUM(G34:G37)</f>
        <v>41.1</v>
      </c>
      <c r="H38" s="6">
        <f>SUM(H34:H37)</f>
        <v>41.1</v>
      </c>
    </row>
    <row r="39" ht="12.75">
      <c r="A39" s="17" t="s">
        <v>28</v>
      </c>
    </row>
    <row r="40" spans="1:8" ht="12.75">
      <c r="A40" t="s">
        <v>48</v>
      </c>
      <c r="C40" s="28">
        <f>C8</f>
        <v>3000</v>
      </c>
      <c r="D40" s="5">
        <v>317</v>
      </c>
      <c r="E40" s="31">
        <v>0.0218</v>
      </c>
      <c r="F40" s="5">
        <v>17.62</v>
      </c>
      <c r="G40" s="5">
        <f>+F40</f>
        <v>17.62</v>
      </c>
      <c r="H40" s="5">
        <f>C40/1000*0.85*D40*E40</f>
        <v>17.62203</v>
      </c>
    </row>
    <row r="41" spans="1:8" ht="12.75">
      <c r="A41" t="s">
        <v>96</v>
      </c>
      <c r="D41" s="5"/>
      <c r="F41" s="5">
        <v>20.48</v>
      </c>
      <c r="G41" s="5">
        <f>+F41</f>
        <v>20.48</v>
      </c>
      <c r="H41" s="5">
        <v>20.48</v>
      </c>
    </row>
    <row r="42" spans="1:8" ht="12.75">
      <c r="A42" t="s">
        <v>30</v>
      </c>
      <c r="C42" s="28">
        <v>4.2</v>
      </c>
      <c r="D42" s="7">
        <v>14</v>
      </c>
      <c r="E42" s="28">
        <v>1</v>
      </c>
      <c r="F42" s="5">
        <v>0</v>
      </c>
      <c r="G42" s="5">
        <v>58.8</v>
      </c>
      <c r="H42" s="5">
        <f>C42*D42/E42</f>
        <v>58.800000000000004</v>
      </c>
    </row>
    <row r="43" spans="1:8" ht="12.75">
      <c r="A43" s="9" t="s">
        <v>37</v>
      </c>
      <c r="F43" s="5">
        <f>8000*0.03</f>
        <v>240</v>
      </c>
      <c r="G43" s="5">
        <v>0</v>
      </c>
      <c r="H43" s="5">
        <v>0</v>
      </c>
    </row>
    <row r="44" spans="1:8" ht="12.75">
      <c r="A44" s="19" t="s">
        <v>109</v>
      </c>
      <c r="F44" s="5">
        <f>8000*0.67/100</f>
        <v>53.6</v>
      </c>
      <c r="G44" s="5">
        <v>74</v>
      </c>
      <c r="H44" s="5">
        <f>8000*0.925/100</f>
        <v>74</v>
      </c>
    </row>
    <row r="45" spans="1:8" ht="12.75">
      <c r="A45" t="s">
        <v>31</v>
      </c>
      <c r="C45" s="23">
        <f>H21+H32+H38+SUM(H40:H44)</f>
        <v>642.0946819823789</v>
      </c>
      <c r="D45" s="31">
        <v>0.075</v>
      </c>
      <c r="E45" s="28">
        <v>9</v>
      </c>
      <c r="F45" s="5">
        <v>36.12</v>
      </c>
      <c r="G45" s="5">
        <f>+F45</f>
        <v>36.12</v>
      </c>
      <c r="H45" s="5">
        <f>C45*D45*E45/12</f>
        <v>36.11782586150881</v>
      </c>
    </row>
    <row r="46" spans="1:8" ht="12.75">
      <c r="A46" t="s">
        <v>32</v>
      </c>
      <c r="E46" s="28" t="s">
        <v>33</v>
      </c>
      <c r="F46" s="5">
        <f>SUM(F40:F45)</f>
        <v>367.82000000000005</v>
      </c>
      <c r="G46" s="5">
        <f>SUM(G40:G45)</f>
        <v>207.02</v>
      </c>
      <c r="H46" s="5">
        <f>SUM(H40:H45)</f>
        <v>207.0198558615088</v>
      </c>
    </row>
    <row r="47" spans="6:8" ht="7.5" customHeight="1">
      <c r="F47" s="5"/>
      <c r="G47" s="5"/>
      <c r="H47" s="5"/>
    </row>
    <row r="48" spans="1:8" ht="13.5" thickBot="1">
      <c r="A48" s="9" t="s">
        <v>34</v>
      </c>
      <c r="F48" s="5">
        <f>F21+F32+F38+F46</f>
        <v>1089.2495154185021</v>
      </c>
      <c r="G48" s="5">
        <f>G21+G32+G38+G46</f>
        <v>678.2195154185023</v>
      </c>
      <c r="H48" s="5">
        <f>H21+H32+H38+H46</f>
        <v>678.2125078438877</v>
      </c>
    </row>
    <row r="49" spans="1:8" ht="13.5" thickBot="1">
      <c r="A49" s="8" t="s">
        <v>36</v>
      </c>
      <c r="F49" s="20">
        <f>F11-F48</f>
        <v>-19.269515418502124</v>
      </c>
      <c r="G49" s="20">
        <f>G11-G48</f>
        <v>391.76048458149774</v>
      </c>
      <c r="H49" s="21">
        <f>H11-H48</f>
        <v>391.7674921561123</v>
      </c>
    </row>
    <row r="50" spans="6:8" ht="8.25" customHeight="1">
      <c r="F50" s="5"/>
      <c r="G50" s="5"/>
      <c r="H50" s="5"/>
    </row>
    <row r="51" spans="1:8" ht="12.75">
      <c r="A51" t="s">
        <v>35</v>
      </c>
      <c r="F51" s="5"/>
      <c r="G51" s="5"/>
      <c r="H51" s="5">
        <f>H48/(C8/1000)</f>
        <v>226.07083594796256</v>
      </c>
    </row>
    <row r="52" spans="1:8" ht="15.75">
      <c r="A52" s="56" t="s">
        <v>66</v>
      </c>
      <c r="B52" s="56"/>
      <c r="C52" s="56"/>
      <c r="D52" s="56"/>
      <c r="E52" s="56"/>
      <c r="F52" s="56"/>
      <c r="G52" s="56"/>
      <c r="H52" s="56"/>
    </row>
    <row r="53" spans="6:8" ht="12.75">
      <c r="F53" s="5"/>
      <c r="G53" s="5"/>
      <c r="H53" s="5"/>
    </row>
    <row r="54" spans="4:8" ht="15.75">
      <c r="D54" s="37" t="s">
        <v>70</v>
      </c>
      <c r="F54" s="5"/>
      <c r="G54" s="5"/>
      <c r="H54" s="5"/>
    </row>
    <row r="55" spans="4:8" ht="15.75">
      <c r="D55" s="37"/>
      <c r="F55" s="5"/>
      <c r="G55" s="5"/>
      <c r="H55" s="5"/>
    </row>
    <row r="56" spans="6:8" ht="12.75">
      <c r="F56" s="5"/>
      <c r="G56" s="5"/>
      <c r="H56" s="5"/>
    </row>
    <row r="57" spans="1:8" ht="12.75">
      <c r="A57" t="s">
        <v>65</v>
      </c>
      <c r="F57" s="5">
        <f>+F48</f>
        <v>1089.2495154185021</v>
      </c>
      <c r="G57" s="5">
        <f>+H48</f>
        <v>678.2125078438877</v>
      </c>
      <c r="H57" s="43" t="s">
        <v>53</v>
      </c>
    </row>
    <row r="58" spans="6:8" ht="12.75">
      <c r="F58" s="5"/>
      <c r="G58" s="5"/>
      <c r="H58" s="5"/>
    </row>
    <row r="59" spans="1:8" ht="12.75">
      <c r="A59" t="s">
        <v>51</v>
      </c>
      <c r="F59" s="5"/>
      <c r="G59" s="5"/>
      <c r="H59" s="5"/>
    </row>
    <row r="60" spans="1:8" ht="12.75">
      <c r="A60" t="s">
        <v>52</v>
      </c>
      <c r="F60" s="5">
        <f>+H9</f>
        <v>0</v>
      </c>
      <c r="G60" s="6">
        <f>+F60</f>
        <v>0</v>
      </c>
      <c r="H60" s="43" t="s">
        <v>53</v>
      </c>
    </row>
    <row r="61" spans="1:8" ht="12.75">
      <c r="A61" t="s">
        <v>68</v>
      </c>
      <c r="F61" s="5">
        <f>+H10</f>
        <v>49.98</v>
      </c>
      <c r="G61" s="5">
        <f>+H10</f>
        <v>49.98</v>
      </c>
      <c r="H61" s="43" t="s">
        <v>53</v>
      </c>
    </row>
    <row r="62" spans="6:8" ht="12.75">
      <c r="F62" s="38" t="s">
        <v>53</v>
      </c>
      <c r="G62" s="38" t="s">
        <v>53</v>
      </c>
      <c r="H62" s="43" t="s">
        <v>53</v>
      </c>
    </row>
    <row r="63" spans="1:8" ht="12.75">
      <c r="A63" t="s">
        <v>54</v>
      </c>
      <c r="F63" s="5">
        <f>SUM(F60+F61)</f>
        <v>49.98</v>
      </c>
      <c r="G63" s="5">
        <f>SUM(G60+G61)</f>
        <v>49.98</v>
      </c>
      <c r="H63" s="43" t="s">
        <v>53</v>
      </c>
    </row>
    <row r="64" spans="6:8" ht="12.75">
      <c r="F64" s="5"/>
      <c r="G64" s="5"/>
      <c r="H64" s="5"/>
    </row>
    <row r="66" spans="6:8" ht="12.75">
      <c r="F66" s="5"/>
      <c r="G66" s="5"/>
      <c r="H66" s="39"/>
    </row>
    <row r="67" spans="1:8" ht="12.75">
      <c r="A67" t="s">
        <v>58</v>
      </c>
      <c r="F67" s="5">
        <f>F57-F63</f>
        <v>1039.2695154185021</v>
      </c>
      <c r="G67" s="5">
        <f>G57-G63</f>
        <v>628.2325078438877</v>
      </c>
      <c r="H67" s="43" t="s">
        <v>53</v>
      </c>
    </row>
    <row r="68" spans="6:8" ht="12.75">
      <c r="F68" s="5"/>
      <c r="G68" s="5"/>
      <c r="H68" s="43"/>
    </row>
    <row r="69" spans="1:8" ht="12.75">
      <c r="A69" t="s">
        <v>55</v>
      </c>
      <c r="F69" s="40">
        <f>+C8/1000</f>
        <v>3</v>
      </c>
      <c r="G69" s="39">
        <f>+F69</f>
        <v>3</v>
      </c>
      <c r="H69" s="43" t="s">
        <v>53</v>
      </c>
    </row>
    <row r="70" spans="6:8" ht="12.75">
      <c r="F70" s="5"/>
      <c r="G70" s="5"/>
      <c r="H70" s="43"/>
    </row>
    <row r="71" spans="1:8" ht="15">
      <c r="A71" t="s">
        <v>67</v>
      </c>
      <c r="F71" s="5">
        <f>F67/F69</f>
        <v>346.4231718061674</v>
      </c>
      <c r="G71" s="47">
        <f>G67/G69</f>
        <v>209.41083594796257</v>
      </c>
      <c r="H71" s="43" t="s">
        <v>53</v>
      </c>
    </row>
    <row r="77" spans="1:7" ht="12.75">
      <c r="A77" t="s">
        <v>59</v>
      </c>
      <c r="B77" s="41">
        <f>+H2</f>
        <v>39416</v>
      </c>
      <c r="G77" t="s">
        <v>56</v>
      </c>
    </row>
    <row r="78" spans="6:8" ht="12.75">
      <c r="F78" s="5"/>
      <c r="G78" s="5"/>
      <c r="H78" s="5"/>
    </row>
  </sheetData>
  <mergeCells count="1">
    <mergeCell ref="A52:H52"/>
  </mergeCells>
  <printOptions/>
  <pageMargins left="0.7874015748031497" right="0.7874015748031497" top="0.984251968503937" bottom="0.984251968503937" header="0.5118110236220472" footer="0.7086614173228347"/>
  <pageSetup horizontalDpi="600" verticalDpi="600" orientation="portrait" scale="95" r:id="rId1"/>
  <headerFooter alignWithMargins="0">
    <oddFooter>&amp;C27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11.421875" defaultRowHeight="12.75"/>
  <cols>
    <col min="2" max="2" width="11.7109375" style="0" customWidth="1"/>
    <col min="3" max="3" width="9.28125" style="0" customWidth="1"/>
    <col min="5" max="5" width="9.140625" style="0" customWidth="1"/>
  </cols>
  <sheetData>
    <row r="1" spans="1:7" ht="15.75">
      <c r="A1" t="s">
        <v>63</v>
      </c>
      <c r="B1" s="48" t="s">
        <v>89</v>
      </c>
      <c r="E1" s="2"/>
      <c r="F1" s="2"/>
      <c r="G1" s="2"/>
    </row>
    <row r="3" spans="2:8" ht="12.75">
      <c r="B3" s="8" t="s">
        <v>0</v>
      </c>
      <c r="D3" s="51" t="s">
        <v>88</v>
      </c>
      <c r="E3" s="42"/>
      <c r="H3" s="25">
        <v>39416</v>
      </c>
    </row>
    <row r="4" ht="12.75">
      <c r="B4" s="9" t="s">
        <v>1</v>
      </c>
    </row>
    <row r="5" ht="12.75">
      <c r="B5" s="14" t="s">
        <v>100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45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2">
        <v>3000</v>
      </c>
      <c r="D10" s="7">
        <v>340</v>
      </c>
      <c r="E10" s="28">
        <v>1000</v>
      </c>
      <c r="F10" s="12">
        <v>1020</v>
      </c>
      <c r="G10" s="5">
        <f>+F10</f>
        <v>1020</v>
      </c>
      <c r="H10" s="7">
        <f>C10*D10/E10</f>
        <v>1020</v>
      </c>
    </row>
    <row r="11" spans="1:8" ht="12.75">
      <c r="A11" s="30" t="s">
        <v>95</v>
      </c>
      <c r="C11" s="28">
        <v>2700</v>
      </c>
      <c r="D11" s="7">
        <v>0</v>
      </c>
      <c r="E11" s="28">
        <v>1000</v>
      </c>
      <c r="F11" s="12">
        <v>0</v>
      </c>
      <c r="G11" s="5">
        <f>+F11</f>
        <v>0</v>
      </c>
      <c r="H11" s="5">
        <v>0</v>
      </c>
    </row>
    <row r="12" spans="1:8" ht="12.75">
      <c r="A12" s="53" t="s">
        <v>112</v>
      </c>
      <c r="C12" s="28">
        <f>C10*0.49</f>
        <v>1470</v>
      </c>
      <c r="D12" s="7">
        <v>34</v>
      </c>
      <c r="E12" s="28">
        <v>1000</v>
      </c>
      <c r="F12" s="12">
        <v>49.98</v>
      </c>
      <c r="G12" s="5">
        <f>+F12</f>
        <v>49.98</v>
      </c>
      <c r="H12" s="5">
        <f>C12*D12/E12</f>
        <v>49.98</v>
      </c>
    </row>
    <row r="13" spans="2:8" ht="12.75">
      <c r="B13" t="s">
        <v>13</v>
      </c>
      <c r="C13" s="28"/>
      <c r="D13" s="33">
        <f>D10+D11</f>
        <v>340</v>
      </c>
      <c r="E13" s="28"/>
      <c r="F13" s="5">
        <f>SUM(F10:F12)</f>
        <v>1069.98</v>
      </c>
      <c r="G13" s="5">
        <f>SUM(G10:G12)</f>
        <v>1069.98</v>
      </c>
      <c r="H13" s="5">
        <f>SUM(H10:H12)</f>
        <v>1069.98</v>
      </c>
    </row>
    <row r="14" spans="1:8" ht="12.75">
      <c r="A14" s="8" t="s">
        <v>14</v>
      </c>
      <c r="C14" s="28"/>
      <c r="D14" s="28"/>
      <c r="E14" s="28"/>
      <c r="F14" s="5"/>
      <c r="G14" s="5"/>
      <c r="H14" s="5"/>
    </row>
    <row r="15" spans="1:7" ht="12.75">
      <c r="A15" s="11" t="s">
        <v>15</v>
      </c>
      <c r="C15" s="28"/>
      <c r="D15" s="28"/>
      <c r="E15" s="28"/>
      <c r="F15" s="5"/>
      <c r="G15" s="5"/>
    </row>
    <row r="16" spans="1:8" ht="12.75">
      <c r="A16" s="9" t="s">
        <v>60</v>
      </c>
      <c r="C16" s="28">
        <v>125</v>
      </c>
      <c r="D16" s="7">
        <v>27</v>
      </c>
      <c r="E16" s="28">
        <v>25</v>
      </c>
      <c r="F16" s="5">
        <v>135</v>
      </c>
      <c r="G16" s="5">
        <f>+F16</f>
        <v>135</v>
      </c>
      <c r="H16" s="5">
        <f>C16*D16/E16</f>
        <v>135</v>
      </c>
    </row>
    <row r="17" spans="1:8" ht="12.75">
      <c r="A17" s="19" t="s">
        <v>42</v>
      </c>
      <c r="C17" s="28">
        <v>125</v>
      </c>
      <c r="D17" s="7">
        <v>111</v>
      </c>
      <c r="E17" s="28">
        <v>681</v>
      </c>
      <c r="F17" s="5">
        <f>+H17</f>
        <v>20.374449339207047</v>
      </c>
      <c r="G17" s="5">
        <f>+H17</f>
        <v>20.374449339207047</v>
      </c>
      <c r="H17" s="5">
        <f>D17*C16/E17</f>
        <v>20.374449339207047</v>
      </c>
    </row>
    <row r="18" spans="1:8" ht="12.75">
      <c r="A18" s="9" t="s">
        <v>16</v>
      </c>
      <c r="C18" s="28"/>
      <c r="D18" s="7"/>
      <c r="E18" s="28"/>
      <c r="F18" s="5"/>
      <c r="G18" s="5"/>
      <c r="H18" s="5"/>
    </row>
    <row r="19" spans="1:8" ht="12.75">
      <c r="A19" s="9" t="s">
        <v>17</v>
      </c>
      <c r="C19" s="28">
        <v>200</v>
      </c>
      <c r="D19" s="7">
        <v>520.33</v>
      </c>
      <c r="E19" s="28">
        <v>1000</v>
      </c>
      <c r="F19" s="5">
        <v>104.07</v>
      </c>
      <c r="G19" s="5">
        <f>+F19</f>
        <v>104.07</v>
      </c>
      <c r="H19" s="5">
        <f>C19*D19/E19</f>
        <v>104.06600000000002</v>
      </c>
    </row>
    <row r="20" spans="1:8" ht="12.75">
      <c r="A20" t="s">
        <v>18</v>
      </c>
      <c r="C20" s="28">
        <v>0.2</v>
      </c>
      <c r="D20" s="7">
        <v>30</v>
      </c>
      <c r="E20" s="28">
        <v>1</v>
      </c>
      <c r="F20" s="5">
        <v>6</v>
      </c>
      <c r="G20" s="5">
        <f>+F20</f>
        <v>6</v>
      </c>
      <c r="H20" s="5">
        <f>C20*D20/E20</f>
        <v>6</v>
      </c>
    </row>
    <row r="21" spans="1:8" ht="12.75">
      <c r="A21" s="9" t="s">
        <v>39</v>
      </c>
      <c r="C21" s="28"/>
      <c r="D21" s="7"/>
      <c r="E21" s="28"/>
      <c r="F21" s="5"/>
      <c r="G21" s="5"/>
      <c r="H21" s="5"/>
    </row>
    <row r="22" spans="1:8" ht="12.75">
      <c r="A22" s="19" t="s">
        <v>40</v>
      </c>
      <c r="C22" s="29">
        <v>0.31</v>
      </c>
      <c r="D22" s="7">
        <v>861.33</v>
      </c>
      <c r="E22" s="28">
        <v>3.3</v>
      </c>
      <c r="F22" s="5">
        <v>80.91</v>
      </c>
      <c r="G22" s="5">
        <f>+F22</f>
        <v>80.91</v>
      </c>
      <c r="H22" s="5">
        <f>C22*D22/E22</f>
        <v>80.9128181818182</v>
      </c>
    </row>
    <row r="23" spans="1:9" ht="12.75">
      <c r="A23" s="19" t="s">
        <v>38</v>
      </c>
      <c r="C23" s="29">
        <v>1.75</v>
      </c>
      <c r="D23" s="7">
        <v>258.4</v>
      </c>
      <c r="E23" s="28">
        <v>10</v>
      </c>
      <c r="F23" s="5">
        <v>45.22</v>
      </c>
      <c r="G23" s="5">
        <f>+F23</f>
        <v>45.22</v>
      </c>
      <c r="H23" s="5">
        <f>C23*D23/E23</f>
        <v>45.21999999999999</v>
      </c>
      <c r="I23" s="34">
        <f>H22+H23</f>
        <v>126.13281818181818</v>
      </c>
    </row>
    <row r="24" spans="1:8" ht="12.75">
      <c r="A24" t="s">
        <v>41</v>
      </c>
      <c r="F24" s="27">
        <f>SUM(F16:F23)</f>
        <v>391.57444933920704</v>
      </c>
      <c r="G24" s="27">
        <f>SUM(G16:G23)</f>
        <v>391.57444933920704</v>
      </c>
      <c r="H24" s="10">
        <f>SUM(H16:H23)</f>
        <v>391.57326752102523</v>
      </c>
    </row>
    <row r="25" ht="12.75">
      <c r="H25" s="5"/>
    </row>
    <row r="26" spans="1:8" ht="12.75">
      <c r="A26" s="11" t="s">
        <v>19</v>
      </c>
      <c r="F26" s="15" t="s">
        <v>20</v>
      </c>
      <c r="G26" s="26" t="s">
        <v>21</v>
      </c>
      <c r="H26" s="5"/>
    </row>
    <row r="27" spans="1:8" ht="14.25" customHeight="1">
      <c r="A27" s="9" t="s">
        <v>71</v>
      </c>
      <c r="F27" s="5">
        <v>45.01</v>
      </c>
      <c r="G27" s="5">
        <v>12.09</v>
      </c>
      <c r="H27" s="5">
        <f>+G27</f>
        <v>12.09</v>
      </c>
    </row>
    <row r="28" spans="1:8" ht="12.75">
      <c r="A28" s="19" t="s">
        <v>90</v>
      </c>
      <c r="D28" s="49">
        <v>0.25</v>
      </c>
      <c r="F28" s="5">
        <v>25.87</v>
      </c>
      <c r="G28" s="5">
        <v>4.87</v>
      </c>
      <c r="H28" s="5">
        <f>+G28</f>
        <v>4.87</v>
      </c>
    </row>
    <row r="29" spans="1:8" ht="12.75">
      <c r="A29" s="9" t="s">
        <v>45</v>
      </c>
      <c r="F29" s="5">
        <v>11.79</v>
      </c>
      <c r="G29" s="5">
        <v>2.38</v>
      </c>
      <c r="H29" s="5">
        <f>+G29</f>
        <v>2.38</v>
      </c>
    </row>
    <row r="30" spans="1:8" ht="12.75">
      <c r="A30" t="s">
        <v>46</v>
      </c>
      <c r="F30" s="5">
        <v>96.29</v>
      </c>
      <c r="G30" s="5">
        <v>25</v>
      </c>
      <c r="H30" s="5">
        <f>+G30</f>
        <v>25</v>
      </c>
    </row>
    <row r="31" spans="1:8" ht="12.75">
      <c r="A31" t="s">
        <v>81</v>
      </c>
      <c r="F31" s="5">
        <v>15.39</v>
      </c>
      <c r="G31" s="5">
        <v>4.67</v>
      </c>
      <c r="H31" s="5">
        <f>+G31</f>
        <v>4.67</v>
      </c>
    </row>
    <row r="32" spans="1:8" ht="12.75">
      <c r="A32" t="s">
        <v>105</v>
      </c>
      <c r="D32" s="5">
        <v>6</v>
      </c>
      <c r="E32" t="s">
        <v>82</v>
      </c>
      <c r="F32" s="5">
        <f>D32*C10/1000</f>
        <v>18</v>
      </c>
      <c r="G32" s="5">
        <v>4.67</v>
      </c>
      <c r="H32" s="5">
        <v>4.67</v>
      </c>
    </row>
    <row r="33" spans="1:8" ht="12.75">
      <c r="A33" t="s">
        <v>24</v>
      </c>
      <c r="F33" s="27">
        <f>SUM(F27:F32)</f>
        <v>212.34999999999997</v>
      </c>
      <c r="G33" s="27">
        <f>SUM(G27:G32)</f>
        <v>53.68000000000001</v>
      </c>
      <c r="H33" s="27">
        <f>SUM(H27:H32)</f>
        <v>53.68000000000001</v>
      </c>
    </row>
    <row r="34" ht="12.75">
      <c r="A34" s="11" t="s">
        <v>25</v>
      </c>
    </row>
    <row r="35" spans="1:8" ht="12.75">
      <c r="A35" s="9" t="s">
        <v>26</v>
      </c>
      <c r="C35" s="28">
        <f>+C10</f>
        <v>3000</v>
      </c>
      <c r="D35" s="7">
        <v>1.27</v>
      </c>
      <c r="E35" s="28">
        <v>1000</v>
      </c>
      <c r="F35" s="5">
        <f>+G35</f>
        <v>3.81</v>
      </c>
      <c r="G35" s="5">
        <f>C35*D35/E35</f>
        <v>3.81</v>
      </c>
      <c r="H35" s="5">
        <f>C35*D35/E35</f>
        <v>3.81</v>
      </c>
    </row>
    <row r="36" spans="1:9" ht="12.75">
      <c r="A36" t="s">
        <v>47</v>
      </c>
      <c r="C36" s="28">
        <f>+C10</f>
        <v>3000</v>
      </c>
      <c r="D36" s="7">
        <v>1.53</v>
      </c>
      <c r="E36" s="28">
        <v>1000</v>
      </c>
      <c r="F36" s="5">
        <f>C36*I36/E36</f>
        <v>21.84</v>
      </c>
      <c r="G36" s="5">
        <f>C36*D36/E36</f>
        <v>4.59</v>
      </c>
      <c r="H36" s="5">
        <f>C36*D36/E36</f>
        <v>4.59</v>
      </c>
      <c r="I36" s="28">
        <v>7.28</v>
      </c>
    </row>
    <row r="37" spans="1:9" ht="12.75">
      <c r="A37" s="24" t="s">
        <v>49</v>
      </c>
      <c r="C37" s="28">
        <f>C10</f>
        <v>3000</v>
      </c>
      <c r="D37" s="7">
        <v>9.5</v>
      </c>
      <c r="E37" s="28">
        <v>1000</v>
      </c>
      <c r="F37" s="5">
        <v>28.5</v>
      </c>
      <c r="G37" s="5">
        <f>C37*D37/E37</f>
        <v>28.5</v>
      </c>
      <c r="H37" s="5">
        <f>C37*D37/E37</f>
        <v>28.5</v>
      </c>
      <c r="I37" s="29">
        <v>8</v>
      </c>
    </row>
    <row r="38" spans="1:9" ht="12.75">
      <c r="A38" t="s">
        <v>29</v>
      </c>
      <c r="C38" s="28">
        <f>C10</f>
        <v>3000</v>
      </c>
      <c r="D38" s="7">
        <f>0.95+0.45</f>
        <v>1.4</v>
      </c>
      <c r="E38" s="28">
        <v>1000</v>
      </c>
      <c r="F38" s="5">
        <v>4.2</v>
      </c>
      <c r="G38" s="5">
        <f>+F38</f>
        <v>4.2</v>
      </c>
      <c r="H38" s="5">
        <f>C10*D38/E38</f>
        <v>4.2</v>
      </c>
      <c r="I38" s="29"/>
    </row>
    <row r="39" spans="1:8" ht="12.75">
      <c r="A39" s="9" t="s">
        <v>27</v>
      </c>
      <c r="F39" s="6">
        <f>SUM(F35:F38)</f>
        <v>58.35</v>
      </c>
      <c r="G39" s="6">
        <f>SUM(G35:G38)</f>
        <v>41.1</v>
      </c>
      <c r="H39" s="6">
        <f>SUM(H35:H38)</f>
        <v>41.1</v>
      </c>
    </row>
    <row r="40" ht="12.75">
      <c r="A40" s="17" t="s">
        <v>28</v>
      </c>
    </row>
    <row r="41" spans="1:8" ht="12.75">
      <c r="A41" t="s">
        <v>48</v>
      </c>
      <c r="C41" s="28">
        <f>C10</f>
        <v>3000</v>
      </c>
      <c r="D41" s="5">
        <v>317</v>
      </c>
      <c r="E41" s="31">
        <v>0.0218</v>
      </c>
      <c r="F41" s="5">
        <v>17.62</v>
      </c>
      <c r="G41" s="5">
        <f>+F41</f>
        <v>17.62</v>
      </c>
      <c r="H41" s="5">
        <f>C41/1000*0.85*D41*E41</f>
        <v>17.62203</v>
      </c>
    </row>
    <row r="42" spans="1:8" ht="12.75">
      <c r="A42" t="s">
        <v>96</v>
      </c>
      <c r="D42" s="5"/>
      <c r="F42" s="5">
        <v>20.48</v>
      </c>
      <c r="G42" s="5">
        <f>+F42</f>
        <v>20.48</v>
      </c>
      <c r="H42" s="5">
        <v>20.48</v>
      </c>
    </row>
    <row r="43" spans="1:8" ht="12.75">
      <c r="A43" t="s">
        <v>30</v>
      </c>
      <c r="C43" s="28">
        <v>4.2</v>
      </c>
      <c r="D43" s="7">
        <v>14</v>
      </c>
      <c r="E43" s="28">
        <v>1</v>
      </c>
      <c r="F43" s="5">
        <v>0</v>
      </c>
      <c r="G43" s="5">
        <v>58.8</v>
      </c>
      <c r="H43" s="5">
        <f>C43*D43/E43</f>
        <v>58.800000000000004</v>
      </c>
    </row>
    <row r="44" spans="1:8" ht="12.75">
      <c r="A44" s="9" t="s">
        <v>37</v>
      </c>
      <c r="F44" s="5">
        <f>8000*0.03</f>
        <v>240</v>
      </c>
      <c r="G44" s="5">
        <v>0</v>
      </c>
      <c r="H44" s="5">
        <v>0</v>
      </c>
    </row>
    <row r="45" spans="1:8" ht="12.75">
      <c r="A45" s="19" t="s">
        <v>107</v>
      </c>
      <c r="F45" s="5">
        <f>8000*0.67/100</f>
        <v>53.6</v>
      </c>
      <c r="G45" s="5">
        <v>74</v>
      </c>
      <c r="H45" s="5">
        <f>8000*0.925/100</f>
        <v>74</v>
      </c>
    </row>
    <row r="46" spans="1:8" ht="12.75">
      <c r="A46" t="s">
        <v>31</v>
      </c>
      <c r="C46" s="23">
        <f>H24+H33+H39+SUM(H41:H45)</f>
        <v>657.2552975210252</v>
      </c>
      <c r="D46" s="31">
        <v>0.075</v>
      </c>
      <c r="E46" s="28">
        <v>9</v>
      </c>
      <c r="F46" s="5">
        <v>36.97</v>
      </c>
      <c r="G46" s="5">
        <f>+F46</f>
        <v>36.97</v>
      </c>
      <c r="H46" s="5">
        <f>C46*D46*E46/12</f>
        <v>36.970610485557664</v>
      </c>
    </row>
    <row r="47" spans="1:8" ht="12.75">
      <c r="A47" t="s">
        <v>32</v>
      </c>
      <c r="E47" s="28" t="s">
        <v>33</v>
      </c>
      <c r="F47" s="5">
        <f>SUM(F41:F46)</f>
        <v>368.6700000000001</v>
      </c>
      <c r="G47" s="5">
        <f>SUM(G41:G46)</f>
        <v>207.87</v>
      </c>
      <c r="H47" s="5">
        <f>SUM(H41:H46)</f>
        <v>207.87264048555767</v>
      </c>
    </row>
    <row r="48" spans="6:8" ht="12.75">
      <c r="F48" s="5"/>
      <c r="G48" s="5"/>
      <c r="H48" s="5"/>
    </row>
    <row r="49" spans="1:8" ht="13.5" thickBot="1">
      <c r="A49" s="9" t="s">
        <v>34</v>
      </c>
      <c r="F49" s="5">
        <f>F24+F33+F39+F47</f>
        <v>1030.944449339207</v>
      </c>
      <c r="G49" s="5">
        <f>G24+G33+G39+G47</f>
        <v>694.224449339207</v>
      </c>
      <c r="H49" s="5">
        <f>H24+H33+H39+H47</f>
        <v>694.2259080065829</v>
      </c>
    </row>
    <row r="50" spans="1:8" ht="13.5" thickBot="1">
      <c r="A50" s="8" t="s">
        <v>36</v>
      </c>
      <c r="F50" s="20">
        <f>F13-F49</f>
        <v>39.03555066079298</v>
      </c>
      <c r="G50" s="20">
        <f>G13-G49</f>
        <v>375.755550660793</v>
      </c>
      <c r="H50" s="21">
        <f>H13-H49</f>
        <v>375.7540919934171</v>
      </c>
    </row>
    <row r="51" spans="6:8" ht="8.25" customHeight="1">
      <c r="F51" s="5"/>
      <c r="G51" s="5"/>
      <c r="H51" s="5"/>
    </row>
    <row r="52" spans="1:8" ht="12.75">
      <c r="A52" t="s">
        <v>35</v>
      </c>
      <c r="F52" s="5"/>
      <c r="G52" s="5"/>
      <c r="H52" s="5">
        <f>H49/(C10/1000)</f>
        <v>231.4086360021943</v>
      </c>
    </row>
    <row r="53" spans="1:8" ht="15.75">
      <c r="A53" s="56" t="s">
        <v>66</v>
      </c>
      <c r="B53" s="56"/>
      <c r="C53" s="56"/>
      <c r="D53" s="56"/>
      <c r="E53" s="56"/>
      <c r="F53" s="56"/>
      <c r="G53" s="56"/>
      <c r="H53" s="56"/>
    </row>
    <row r="54" spans="6:8" ht="12.75">
      <c r="F54" s="5"/>
      <c r="G54" s="5"/>
      <c r="H54" s="5"/>
    </row>
    <row r="55" spans="4:8" ht="15.75">
      <c r="D55" s="37" t="s">
        <v>91</v>
      </c>
      <c r="F55" s="5"/>
      <c r="G55" s="5"/>
      <c r="H55" s="5"/>
    </row>
    <row r="56" spans="4:8" ht="15.75">
      <c r="D56" s="37"/>
      <c r="F56" s="5"/>
      <c r="G56" s="5"/>
      <c r="H56" s="5"/>
    </row>
    <row r="57" spans="6:8" ht="12.75">
      <c r="F57" s="5"/>
      <c r="G57" s="5"/>
      <c r="H57" s="5"/>
    </row>
    <row r="58" spans="1:8" ht="12.75">
      <c r="A58" t="s">
        <v>65</v>
      </c>
      <c r="F58" s="5">
        <f>+F49</f>
        <v>1030.944449339207</v>
      </c>
      <c r="G58" s="5">
        <f>+H49</f>
        <v>694.2259080065829</v>
      </c>
      <c r="H58" s="43" t="s">
        <v>53</v>
      </c>
    </row>
    <row r="59" spans="6:8" ht="12.75">
      <c r="F59" s="5"/>
      <c r="G59" s="5"/>
      <c r="H59" s="5"/>
    </row>
    <row r="60" spans="1:8" ht="12.75">
      <c r="A60" t="s">
        <v>51</v>
      </c>
      <c r="F60" s="5"/>
      <c r="G60" s="5"/>
      <c r="H60" s="5"/>
    </row>
    <row r="61" spans="1:8" ht="12.75">
      <c r="A61" t="s">
        <v>52</v>
      </c>
      <c r="F61" s="5">
        <f>+H11</f>
        <v>0</v>
      </c>
      <c r="G61" s="6">
        <f>+F61</f>
        <v>0</v>
      </c>
      <c r="H61" s="43" t="s">
        <v>53</v>
      </c>
    </row>
    <row r="62" spans="1:8" ht="12.75">
      <c r="A62" t="s">
        <v>68</v>
      </c>
      <c r="F62" s="5">
        <f>+H12</f>
        <v>49.98</v>
      </c>
      <c r="G62" s="5">
        <f>+H12</f>
        <v>49.98</v>
      </c>
      <c r="H62" s="43" t="s">
        <v>53</v>
      </c>
    </row>
    <row r="63" spans="6:8" ht="12.75">
      <c r="F63" s="38" t="s">
        <v>53</v>
      </c>
      <c r="G63" s="38" t="s">
        <v>53</v>
      </c>
      <c r="H63" s="43" t="s">
        <v>53</v>
      </c>
    </row>
    <row r="64" spans="1:8" ht="12.75">
      <c r="A64" t="s">
        <v>54</v>
      </c>
      <c r="F64" s="5">
        <f>SUM(F61+F62)</f>
        <v>49.98</v>
      </c>
      <c r="G64" s="5">
        <f>SUM(G61+G62)</f>
        <v>49.98</v>
      </c>
      <c r="H64" s="43" t="s">
        <v>53</v>
      </c>
    </row>
    <row r="65" spans="6:8" ht="12.75">
      <c r="F65" s="5"/>
      <c r="G65" s="5"/>
      <c r="H65" s="5"/>
    </row>
    <row r="67" spans="6:8" ht="12.75">
      <c r="F67" s="5"/>
      <c r="G67" s="5"/>
      <c r="H67" s="39"/>
    </row>
    <row r="68" spans="1:8" ht="12.75">
      <c r="A68" t="s">
        <v>58</v>
      </c>
      <c r="F68" s="5">
        <f>F58-F64</f>
        <v>980.964449339207</v>
      </c>
      <c r="G68" s="5">
        <f>G58-G64</f>
        <v>644.2459080065829</v>
      </c>
      <c r="H68" s="43" t="s">
        <v>53</v>
      </c>
    </row>
    <row r="69" spans="6:8" ht="12.75">
      <c r="F69" s="5"/>
      <c r="G69" s="5"/>
      <c r="H69" s="43"/>
    </row>
    <row r="70" spans="1:8" ht="12.75">
      <c r="A70" t="s">
        <v>55</v>
      </c>
      <c r="F70" s="40">
        <f>+C10/1000</f>
        <v>3</v>
      </c>
      <c r="G70" s="39">
        <f>+F70</f>
        <v>3</v>
      </c>
      <c r="H70" s="43" t="s">
        <v>53</v>
      </c>
    </row>
    <row r="71" spans="6:8" ht="12.75">
      <c r="F71" s="5"/>
      <c r="G71" s="5"/>
      <c r="H71" s="43"/>
    </row>
    <row r="72" spans="1:8" ht="12.75">
      <c r="A72" t="s">
        <v>67</v>
      </c>
      <c r="F72" s="5">
        <f>F68/F70</f>
        <v>326.9881497797357</v>
      </c>
      <c r="G72" s="46">
        <f>G68/G70</f>
        <v>214.7486360021943</v>
      </c>
      <c r="H72" s="43" t="s">
        <v>53</v>
      </c>
    </row>
    <row r="78" spans="1:7" ht="12.75">
      <c r="A78" t="s">
        <v>59</v>
      </c>
      <c r="B78" s="41">
        <f>+H3</f>
        <v>39416</v>
      </c>
      <c r="G78" t="s">
        <v>56</v>
      </c>
    </row>
  </sheetData>
  <mergeCells count="1">
    <mergeCell ref="A53:H53"/>
  </mergeCells>
  <printOptions horizontalCentered="1"/>
  <pageMargins left="0.7874015748031497" right="0.7874015748031497" top="0.984251968503937" bottom="0.984251968503937" header="0.5118110236220472" footer="0.7086614173228347"/>
  <pageSetup horizontalDpi="600" verticalDpi="600" orientation="portrait" r:id="rId1"/>
  <headerFooter alignWithMargins="0">
    <oddFooter>&amp;C28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Gaétan Bonneau</cp:lastModifiedBy>
  <cp:lastPrinted>2007-11-30T12:00:28Z</cp:lastPrinted>
  <dcterms:created xsi:type="dcterms:W3CDTF">1998-03-02T14:20:05Z</dcterms:created>
  <dcterms:modified xsi:type="dcterms:W3CDTF">2007-12-04T20:42:54Z</dcterms:modified>
  <cp:category/>
  <cp:version/>
  <cp:contentType/>
  <cp:contentStatus/>
</cp:coreProperties>
</file>