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JETS\Article Perte $ si aucun corral\"/>
    </mc:Choice>
  </mc:AlternateContent>
  <xr:revisionPtr revIDLastSave="0" documentId="13_ncr:1_{06834037-8816-4242-A05B-84D1E03F7E7C}" xr6:coauthVersionLast="47" xr6:coauthVersionMax="47" xr10:uidLastSave="{00000000-0000-0000-0000-000000000000}"/>
  <bookViews>
    <workbookView xWindow="2385" yWindow="1080" windowWidth="21600" windowHeight="14085" xr2:uid="{777BA9D7-B733-44F1-A5D9-031ABE29B2D5}"/>
  </bookViews>
  <sheets>
    <sheet name="Calculateur" sheetId="1" r:id="rId1"/>
    <sheet name="Objectifs" sheetId="2" r:id="rId2"/>
  </sheets>
  <definedNames>
    <definedName name="_xlnm.Print_Area" localSheetId="0">Calculateur!$A$1:$N$91</definedName>
    <definedName name="_xlnm.Print_Area" localSheetId="1">Objectifs!$A$1:$J$59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E43" i="1"/>
  <c r="E42" i="1"/>
  <c r="G66" i="1"/>
  <c r="G67" i="1"/>
  <c r="G68" i="1"/>
  <c r="G69" i="1"/>
  <c r="G70" i="1"/>
  <c r="G71" i="1"/>
  <c r="G72" i="1"/>
  <c r="G73" i="1"/>
  <c r="G74" i="1"/>
  <c r="G75" i="1"/>
  <c r="G76" i="1"/>
  <c r="G77" i="1"/>
  <c r="G65" i="1"/>
  <c r="E65" i="1"/>
  <c r="E69" i="1"/>
  <c r="E70" i="1"/>
  <c r="E71" i="1"/>
  <c r="E72" i="1"/>
  <c r="E73" i="1"/>
  <c r="E74" i="1"/>
  <c r="E75" i="1"/>
  <c r="E76" i="1"/>
  <c r="E77" i="1"/>
  <c r="E68" i="1"/>
  <c r="E67" i="1"/>
  <c r="E66" i="1"/>
  <c r="E7" i="1"/>
  <c r="G78" i="1" l="1"/>
  <c r="G81" i="1"/>
  <c r="E20" i="1"/>
  <c r="D57" i="1"/>
  <c r="D52" i="1"/>
  <c r="D54" i="1" s="1"/>
  <c r="D42" i="1"/>
  <c r="E15" i="1"/>
  <c r="E19" i="1" l="1"/>
  <c r="E21" i="1" s="1"/>
  <c r="G43" i="1"/>
  <c r="E78" i="1"/>
  <c r="G80" i="1" l="1"/>
  <c r="G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Tessier Johanne (DRCQ) (Drummondville)</author>
  </authors>
  <commentList>
    <comment ref="G13" authorId="0" shapeId="0" xr:uid="{680A57DE-9150-41DE-824C-132F2A8BB6AA}">
      <text>
        <r>
          <rPr>
            <sz val="8"/>
            <color indexed="81"/>
            <rFont val="Calibri"/>
            <family val="2"/>
            <scheme val="minor"/>
          </rPr>
          <t>La durée de la saison de vêlage est de 63 jours pour les vaches et de 42 jours pour les génisses.</t>
        </r>
      </text>
    </comment>
    <comment ref="G14" authorId="0" shapeId="0" xr:uid="{F50CE2C0-7FCC-4551-880D-70A5D02187B3}">
      <text>
        <r>
          <rPr>
            <b/>
            <sz val="8"/>
            <color indexed="81"/>
            <rFont val="Calibri"/>
            <family val="2"/>
            <scheme val="minor"/>
          </rPr>
          <t xml:space="preserve">Viser une distribution des vêlages de  60-25-10-5 : </t>
        </r>
        <r>
          <rPr>
            <sz val="8"/>
            <color indexed="81"/>
            <rFont val="Calibri"/>
            <family val="2"/>
            <scheme val="minor"/>
          </rPr>
          <t xml:space="preserve">
- 60 % au premier cycle;
- 25 % entre 21 et 41 jours; 
- 10 % entre 42 et 62 jours;
- 5 %  entre 63 et 84 jours.  </t>
        </r>
      </text>
    </comment>
  </commentList>
</comments>
</file>

<file path=xl/sharedStrings.xml><?xml version="1.0" encoding="utf-8"?>
<sst xmlns="http://schemas.openxmlformats.org/spreadsheetml/2006/main" count="216" uniqueCount="185">
  <si>
    <t>Perte de gestation</t>
  </si>
  <si>
    <t>%</t>
  </si>
  <si>
    <t>Mortalité des veaux</t>
  </si>
  <si>
    <t>5 et moins</t>
  </si>
  <si>
    <t>lb</t>
  </si>
  <si>
    <t>2,5 et plus</t>
  </si>
  <si>
    <t>jours</t>
  </si>
  <si>
    <t>lb/jour</t>
  </si>
  <si>
    <t>Durée post-sevrage</t>
  </si>
  <si>
    <t>Poids à la sortie de la ferme</t>
  </si>
  <si>
    <t>5 à 8</t>
  </si>
  <si>
    <t>10 à 15</t>
  </si>
  <si>
    <t>Âge moyen du troupeau</t>
  </si>
  <si>
    <t>6 à 7</t>
  </si>
  <si>
    <t>an</t>
  </si>
  <si>
    <t>Revenu par veau</t>
  </si>
  <si>
    <t>$/veau</t>
  </si>
  <si>
    <t>Revenu par vache productive</t>
  </si>
  <si>
    <t>$/vache</t>
  </si>
  <si>
    <t>veau/vache</t>
  </si>
  <si>
    <t>1 et plus</t>
  </si>
  <si>
    <t>Temps de gestion du troupeau</t>
  </si>
  <si>
    <t>Gestion des inséminations artificielles</t>
  </si>
  <si>
    <t>Intervalle entre 2 vêlages</t>
  </si>
  <si>
    <t>Temps de saisie des données (registres et logiciel)</t>
  </si>
  <si>
    <t>Analyse des performances technico-économiques</t>
  </si>
  <si>
    <t>Moyenne</t>
  </si>
  <si>
    <t xml:space="preserve"> </t>
  </si>
  <si>
    <t>Alimentation</t>
  </si>
  <si>
    <t>Durée de la saison de vêlage</t>
  </si>
  <si>
    <t>$/kg revenu stabilisé</t>
  </si>
  <si>
    <t>$/vache/an</t>
  </si>
  <si>
    <t>Total</t>
  </si>
  <si>
    <t>Pesée des veaux</t>
  </si>
  <si>
    <t>Pesée des vaches</t>
  </si>
  <si>
    <t>Vaccination des veaux</t>
  </si>
  <si>
    <t>Vaccination des vaches</t>
  </si>
  <si>
    <t>Test de gestation</t>
  </si>
  <si>
    <t>VEAU</t>
  </si>
  <si>
    <t>VACHE</t>
  </si>
  <si>
    <t>VÉTÉRINAIRE</t>
  </si>
  <si>
    <t>$/heure</t>
  </si>
  <si>
    <t>AUTRES</t>
  </si>
  <si>
    <t>à</t>
  </si>
  <si>
    <t>Poids au sevrage (lb)</t>
  </si>
  <si>
    <t>Gain de poids (lb)</t>
  </si>
  <si>
    <t>Revenu par veau (ASRA)</t>
  </si>
  <si>
    <t>Date de la pesée (aaaa-mm-jj)</t>
  </si>
  <si>
    <t>Freinte due au transport (perte de poids)</t>
  </si>
  <si>
    <t>21:1</t>
  </si>
  <si>
    <t>3 et plus</t>
  </si>
  <si>
    <t>Poids à la naissance</t>
  </si>
  <si>
    <t>Poids au sevrage</t>
  </si>
  <si>
    <t>lb/veau</t>
  </si>
  <si>
    <t>Femelles gardées (taux de remplacement)</t>
  </si>
  <si>
    <t>Frais divers (identification, etc.)</t>
  </si>
  <si>
    <t>$/bovin</t>
  </si>
  <si>
    <t>Revenu par bovin (inclus toutes les ventes, sans compensation)</t>
  </si>
  <si>
    <t>6 ans 1 mois</t>
  </si>
  <si>
    <t>Âge moyen des taures au premier vêlage</t>
  </si>
  <si>
    <t>mois</t>
  </si>
  <si>
    <t>Surveillance des vêlages (observation sur place ou à distance)</t>
  </si>
  <si>
    <t>Heures/vache/an</t>
  </si>
  <si>
    <t>Manipulation des pâturages (eau, transfert, etc.)</t>
  </si>
  <si>
    <t>Temps de médecine préventive (vaccination, etc.)</t>
  </si>
  <si>
    <t>Temps de suivi des sujets de remplacement</t>
  </si>
  <si>
    <t>Heures</t>
  </si>
  <si>
    <t>h/vache/an</t>
  </si>
  <si>
    <t>/an</t>
  </si>
  <si>
    <t>Objectifs</t>
  </si>
  <si>
    <t xml:space="preserve">Mon </t>
  </si>
  <si>
    <t>visés</t>
  </si>
  <si>
    <t>troupeau</t>
  </si>
  <si>
    <t>Sujets de remplacement</t>
  </si>
  <si>
    <r>
      <t>0,74 + 0,13</t>
    </r>
    <r>
      <rPr>
        <sz val="8"/>
        <color theme="1"/>
        <rFont val="Calibri"/>
        <family val="2"/>
        <scheme val="minor"/>
      </rPr>
      <t xml:space="preserve"> remplacement</t>
    </r>
  </si>
  <si>
    <t>veaux vendus/vache</t>
  </si>
  <si>
    <t>Revenus</t>
  </si>
  <si>
    <t>Frais vétérinaire</t>
  </si>
  <si>
    <t>Nombre de veaux vendus/vache productive</t>
  </si>
  <si>
    <t>Reproduction et vêlage</t>
  </si>
  <si>
    <t>x</t>
  </si>
  <si>
    <t>Quantité de fourrages (foin et pâturage)</t>
  </si>
  <si>
    <t>source :</t>
  </si>
  <si>
    <t>Frais de médecine préventive</t>
  </si>
  <si>
    <t>$/h</t>
  </si>
  <si>
    <t>2 à 3 fois plus de temps</t>
  </si>
  <si>
    <t>Date prévue de la vente (aaaa-mm-jj)</t>
  </si>
  <si>
    <t>Triage des groupes de bovins (sevrage, encan, etc.)</t>
  </si>
  <si>
    <t>Plan de travail (préparation, identifiants, vaccins, etc.)</t>
  </si>
  <si>
    <t>Calcul de pesées avec balance pour la planification de la croissance ou de la période de vente :</t>
  </si>
  <si>
    <t>Prix pour une tonne de foin</t>
  </si>
  <si>
    <t>Frais pour l'alimentation en fourrages d’une vache</t>
  </si>
  <si>
    <t>Frais pour les minéraux et les vitamines</t>
  </si>
  <si>
    <t>Frais de saillies ou d’inséminations artificielles (IA)</t>
  </si>
  <si>
    <t>t MS/vache</t>
  </si>
  <si>
    <t>$/t MS</t>
  </si>
  <si>
    <t>= $/lb en revenu stabilisé x lb/vache productive</t>
  </si>
  <si>
    <t>Calcul de la perte d’un veau (vache sans veau) :</t>
  </si>
  <si>
    <t>Frais pour un veau non vendu (perte du veau)</t>
  </si>
  <si>
    <t>Frais pour garder une vache non productive (frais annuels directs)</t>
  </si>
  <si>
    <t>Estimation de la gestion du temps avec corral et sans corral :</t>
  </si>
  <si>
    <t>Lire l’identification (suivi et validation de l’inventaire)</t>
  </si>
  <si>
    <t>Sélection (réflexion et analyse : veau d’embouche ou de remplacement)</t>
  </si>
  <si>
    <t>Sélection (réflexion et analyse : vache à garder ou à réformer)</t>
  </si>
  <si>
    <t>MAIN-D’ŒUVRE</t>
  </si>
  <si>
    <t>3 personnes x 3 heures/100 vaches</t>
  </si>
  <si>
    <t>Auteurs :</t>
  </si>
  <si>
    <t>Heures supplémentaires pour faire le même travail</t>
  </si>
  <si>
    <t>Temps des travaux au champ (fourrages)</t>
  </si>
  <si>
    <t>Autre (entretien mécanique, réparation et entretien des bâtiments, déneigement, etc.)</t>
  </si>
  <si>
    <t>Alimentation pendant l’hivernement (200 jours)</t>
  </si>
  <si>
    <t>Temps de mise à jour de l’inventaire (Attestra et ASRA)</t>
  </si>
  <si>
    <t>Temps de manipulation, de sevrage, de triage et de réforme (corral)</t>
  </si>
  <si>
    <t>Estimation selon les observations :</t>
  </si>
  <si>
    <t>Selon la publication Veaux d’embouche 2020 du CECPA</t>
  </si>
  <si>
    <t>Poids à l’encan après la freinte (lb)</t>
  </si>
  <si>
    <t>Freinte (% de perte de poids)</t>
  </si>
  <si>
    <t>Durée prévue pour le gain visé (jours)</t>
  </si>
  <si>
    <t>Gain moyen quotidien visé (lb/veau/jour)</t>
  </si>
  <si>
    <t>Poids visé avant la freinte pour recevoir le maximum d’ASRA (lb)</t>
  </si>
  <si>
    <t>Exemple d’un veau avec planification (corral)</t>
  </si>
  <si>
    <t>Source: Veaux d’embouche 2020, CECPA.</t>
  </si>
  <si>
    <t>=  frais pour fourrages, minéraux et vitamines, saillies et IA, médecine préventive et divers autres frais</t>
  </si>
  <si>
    <t>La Financière agricole du Québec, décembre 2021.</t>
  </si>
  <si>
    <t>CECPA, 2020.</t>
  </si>
  <si>
    <t>Western Canadian Cow-calf survey et site Web</t>
  </si>
  <si>
    <t>Étude du coût de production dans le veau d’embouche</t>
  </si>
  <si>
    <t>Budget pour 50 vaches</t>
  </si>
  <si>
    <t>Max. : 30:1</t>
  </si>
  <si>
    <t>Veaux sevrés/vache ayant vêlé</t>
  </si>
  <si>
    <t>Beef Cattle Research Council 2021</t>
  </si>
  <si>
    <t>Veaux sevrés/vache exposée</t>
  </si>
  <si>
    <t>% de vêlage au premier mois</t>
  </si>
  <si>
    <t>Durée entre la naissance et le sevrage</t>
  </si>
  <si>
    <t>Gain moyen quotidien (GMQ) entre la naissance et le sevrage</t>
  </si>
  <si>
    <t>GMQ post-sevrage</t>
  </si>
  <si>
    <t>Poids de vente à l’encan</t>
  </si>
  <si>
    <t>Nombre de livres vendues/vache productive</t>
  </si>
  <si>
    <t>lb vendues/vache</t>
  </si>
  <si>
    <t>Matière sèche (MS) annuelle par vache</t>
  </si>
  <si>
    <t>$ de charge variable/t MS (frais directs)</t>
  </si>
  <si>
    <t>Médecine préventive</t>
  </si>
  <si>
    <t>Traitement vétérinaire</t>
  </si>
  <si>
    <t>Risques d’accident et conséquences</t>
  </si>
  <si>
    <t>Autre</t>
  </si>
  <si>
    <r>
      <t>Revenu par veau (ASRA)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</si>
  <si>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Si</t>
  </si>
  <si>
    <t>Calcul du temps de gestion selon l’efficacité d’une entreprise pour un troupeau de :</t>
  </si>
  <si>
    <t>vaches</t>
  </si>
  <si>
    <t xml:space="preserve">Taux horaire </t>
  </si>
  <si>
    <t>$</t>
  </si>
  <si>
    <t>Valeur estimée du temps supplémentaire</t>
  </si>
  <si>
    <t>Gain avec un corral ou perte sans corral dans l’élevage vache-veau</t>
  </si>
  <si>
    <t>TOTAL</t>
  </si>
  <si>
    <r>
      <rPr>
        <b/>
        <sz val="11"/>
        <color rgb="FF003399"/>
        <rFont val="Calibri"/>
        <family val="2"/>
        <scheme val="minor"/>
      </rPr>
      <t>Avec</t>
    </r>
    <r>
      <rPr>
        <sz val="11"/>
        <color theme="8" tint="-0.249977111117893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corral</t>
    </r>
  </si>
  <si>
    <r>
      <rPr>
        <b/>
        <sz val="11"/>
        <color rgb="FFC00000"/>
        <rFont val="Calibri"/>
        <family val="2"/>
        <scheme val="minor"/>
      </rPr>
      <t>Sans</t>
    </r>
    <r>
      <rPr>
        <sz val="11"/>
        <color theme="1"/>
        <rFont val="Calibri"/>
        <family val="2"/>
        <scheme val="minor"/>
      </rPr>
      <t xml:space="preserve"> corral </t>
    </r>
  </si>
  <si>
    <t>Centre de référence en agriculture et agroalimentaire du Québec 
2020</t>
  </si>
  <si>
    <t>Programme d’analyse des troupeaux de boucherie du Québec 
2020</t>
  </si>
  <si>
    <t>Centre d’études sur les coûts de production en agriculture 
2020</t>
  </si>
  <si>
    <t>Prenez le temps de vérifier vos performances et de fixer vos objectifs!</t>
  </si>
  <si>
    <t>Balance et productivité</t>
  </si>
  <si>
    <r>
      <t>600 kg de poids vif/vache x 2,5 % CVMS</t>
    </r>
    <r>
      <rPr>
        <vertAlign val="superscript"/>
        <sz val="9"/>
        <color rgb="FF003399"/>
        <rFont val="Calibri"/>
        <family val="2"/>
        <scheme val="minor"/>
      </rPr>
      <t>1</t>
    </r>
    <r>
      <rPr>
        <sz val="9"/>
        <color rgb="FF003399"/>
        <rFont val="Calibri"/>
        <family val="2"/>
        <scheme val="minor"/>
      </rPr>
      <t xml:space="preserve"> par vache = 15 kg MS/vache/j x 365 j = 5 475 kg MS/vache/an</t>
    </r>
  </si>
  <si>
    <r>
      <rPr>
        <vertAlign val="superscript"/>
        <sz val="9"/>
        <color rgb="FF003399"/>
        <rFont val="Calibri"/>
        <family val="2"/>
        <scheme val="minor"/>
      </rPr>
      <t>2</t>
    </r>
    <r>
      <rPr>
        <sz val="9"/>
        <color rgb="FF003399"/>
        <rFont val="Calibri"/>
        <family val="2"/>
        <scheme val="minor"/>
      </rPr>
      <t xml:space="preserve"> ASRA : Programme d’assurance stabilisation des revenus agricoles</t>
    </r>
  </si>
  <si>
    <r>
      <rPr>
        <vertAlign val="superscript"/>
        <sz val="9"/>
        <color rgb="FF003399"/>
        <rFont val="Calibri"/>
        <family val="2"/>
        <scheme val="minor"/>
      </rPr>
      <t>3</t>
    </r>
    <r>
      <rPr>
        <sz val="9"/>
        <color rgb="FF003399"/>
        <rFont val="Calibri"/>
        <family val="2"/>
        <scheme val="minor"/>
      </rPr>
      <t xml:space="preserve"> CECPA : Centre d’études sur les coûts de production en agriculture</t>
    </r>
  </si>
  <si>
    <t>calcul :</t>
  </si>
  <si>
    <t>60 % pour 3 sem.</t>
  </si>
  <si>
    <r>
      <rPr>
        <u/>
        <sz val="9"/>
        <color rgb="FF003399"/>
        <rFont val="Calibri"/>
        <family val="2"/>
        <scheme val="minor"/>
      </rPr>
      <t xml:space="preserve">Note pour l'utilisateur </t>
    </r>
    <r>
      <rPr>
        <sz val="9"/>
        <color rgb="FF003399"/>
        <rFont val="Calibri"/>
        <family val="2"/>
        <scheme val="minor"/>
      </rPr>
      <t>: vous pouvez changer les valeurs dans les cases en jaune</t>
    </r>
  </si>
  <si>
    <t>Taux horaire pour la main-d’œuvre</t>
  </si>
  <si>
    <r>
      <rPr>
        <vertAlign val="superscript"/>
        <sz val="9"/>
        <color rgb="FF003399"/>
        <rFont val="Calibri"/>
        <family val="2"/>
        <scheme val="minor"/>
      </rPr>
      <t>1</t>
    </r>
    <r>
      <rPr>
        <sz val="9"/>
        <color rgb="FF003399"/>
        <rFont val="Calibri"/>
        <family val="2"/>
        <scheme val="minor"/>
      </rPr>
      <t xml:space="preserve"> CVMS : consommation volontaire de matière sèche en % de poids vif</t>
    </r>
  </si>
  <si>
    <t>nombre de minutes / couple vache-veau</t>
  </si>
  <si>
    <t>Lecture de l’identification (suivi et validation de l’inventaire)</t>
  </si>
  <si>
    <t xml:space="preserve"> détection plus rapide des problèmes avec un corral</t>
  </si>
  <si>
    <t>Nombre de veaux nés/vache productive</t>
  </si>
  <si>
    <t>Ratio vaches:taureau</t>
  </si>
  <si>
    <t>85 et plus</t>
  </si>
  <si>
    <t>95 et plus</t>
  </si>
  <si>
    <t>Temps de travail/vache productive</t>
  </si>
  <si>
    <t>$/lb revenu stabilisé</t>
  </si>
  <si>
    <t>Triage des groupes de vaches (vache sevrée, vache non gestante, etc.)</t>
  </si>
  <si>
    <t>$/couple vache-veau</t>
  </si>
  <si>
    <t>Interventions d'urgence (ex. piétin, pink eye, etc.)</t>
  </si>
  <si>
    <t>Johanne Tessier, agronome, conseillère en productions animales, Direction régionale du Centre-du-Québec, ministère de l’Agriculture, des Pêcheries et de l’Alimentation</t>
  </si>
  <si>
    <t>Jocelyn Jacob, conseiller membre du Groupe Bovi-Expert</t>
  </si>
  <si>
    <t>Henri Guimont, agronome, conseiller membre du Groupe Bovi-Expert</t>
  </si>
  <si>
    <r>
      <t>Nombre de livres vendues/vache productive (CECPA)</t>
    </r>
    <r>
      <rPr>
        <b/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</si>
</sst>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.00\ &quot;$&quot;"/>
    <numFmt numFmtId="166" formatCode="[$-F800]dddd\,\ mmmm\ dd\,\ yyyy"/>
    <numFmt numFmtId="167" formatCode="_ * #,##0_)\ _$_ ;_ * \(#,##0\)\ _$_ ;_ * &quot;-&quot;_)\ _$_ ;_ @_ "/>
    <numFmt numFmtId="168" formatCode="_ * #,##0.0_)\ _$_ ;_ * \(#,##0.0\)\ _$_ ;_ * &quot;-&quot;_)\ _$_ ;_ @_ "/>
    <numFmt numFmtId="169" formatCode="_ * #,##0.00_)\ _$_ ;_ * \(#,##0.00\)\ _$_ ;_ * &quot;-&quot;??_)\ _$_ ;_ @_ 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8"/>
      <color indexed="81"/>
      <name val="Calibri"/>
      <family val="2"/>
      <scheme val="minor"/>
    </font>
    <font>
      <b/>
      <sz val="8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3399"/>
      <name val="Calibri"/>
      <family val="2"/>
      <scheme val="minor"/>
    </font>
    <font>
      <b/>
      <sz val="11"/>
      <color rgb="FF003399"/>
      <name val="Calibri"/>
      <family val="2"/>
      <scheme val="minor"/>
    </font>
    <font>
      <b/>
      <u/>
      <sz val="14"/>
      <color rgb="FF003399"/>
      <name val="Calibri"/>
      <family val="2"/>
      <scheme val="minor"/>
    </font>
    <font>
      <sz val="9"/>
      <color rgb="FF003399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4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9"/>
      <color rgb="FF000099"/>
      <name val="Calibri"/>
      <family val="2"/>
      <scheme val="minor"/>
    </font>
    <font>
      <vertAlign val="superscript"/>
      <sz val="9"/>
      <color rgb="FF003399"/>
      <name val="Calibri"/>
      <family val="2"/>
      <scheme val="minor"/>
    </font>
    <font>
      <u/>
      <sz val="9"/>
      <color rgb="FF00339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00009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/>
      <top style="thin">
        <color rgb="FF003399"/>
      </top>
      <bottom style="thin">
        <color rgb="FF003399"/>
      </bottom>
      <diagonal/>
    </border>
    <border>
      <left/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 style="thin">
        <color rgb="FF003399"/>
      </bottom>
      <diagonal/>
    </border>
    <border>
      <left style="thin">
        <color rgb="FF000099"/>
      </left>
      <right/>
      <top style="thin">
        <color rgb="FF000099"/>
      </top>
      <bottom/>
      <diagonal/>
    </border>
    <border>
      <left style="thin">
        <color rgb="FF000099"/>
      </left>
      <right/>
      <top/>
      <bottom/>
      <diagonal/>
    </border>
    <border>
      <left style="thin">
        <color rgb="FF003399"/>
      </left>
      <right/>
      <top style="thin">
        <color rgb="FF003399"/>
      </top>
      <bottom/>
      <diagonal/>
    </border>
    <border>
      <left style="thin">
        <color rgb="FF003399"/>
      </left>
      <right/>
      <top/>
      <bottom style="thin">
        <color rgb="FF003399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/>
      <right/>
      <top style="thin">
        <color rgb="FF000099"/>
      </top>
      <bottom/>
      <diagonal/>
    </border>
    <border>
      <left/>
      <right style="thin">
        <color rgb="FF000099"/>
      </right>
      <top style="thin">
        <color rgb="FF000099"/>
      </top>
      <bottom/>
      <diagonal/>
    </border>
    <border>
      <left/>
      <right style="thin">
        <color rgb="FF000099"/>
      </right>
      <top/>
      <bottom/>
      <diagonal/>
    </border>
    <border>
      <left/>
      <right style="thin">
        <color rgb="FF000099"/>
      </right>
      <top/>
      <bottom style="thin">
        <color indexed="64"/>
      </bottom>
      <diagonal/>
    </border>
    <border>
      <left style="thin">
        <color rgb="FF000099"/>
      </left>
      <right/>
      <top/>
      <bottom style="thin">
        <color rgb="FF000099"/>
      </bottom>
      <diagonal/>
    </border>
    <border>
      <left/>
      <right/>
      <top/>
      <bottom style="thin">
        <color rgb="FF000099"/>
      </bottom>
      <diagonal/>
    </border>
    <border>
      <left/>
      <right style="thin">
        <color rgb="FF000099"/>
      </right>
      <top/>
      <bottom style="thin">
        <color rgb="FF000099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Font="1" applyAlignment="1">
      <alignment horizontal="center"/>
    </xf>
    <xf numFmtId="0" fontId="11" fillId="2" borderId="2" xfId="0" applyFont="1" applyFill="1" applyBorder="1" applyAlignment="1" applyProtection="1">
      <alignment horizontal="center"/>
      <protection locked="0"/>
    </xf>
    <xf numFmtId="44" fontId="5" fillId="0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4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center"/>
    </xf>
    <xf numFmtId="0" fontId="6" fillId="4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 applyAlignment="1">
      <alignment horizontal="center"/>
    </xf>
    <xf numFmtId="0" fontId="17" fillId="4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  <xf numFmtId="44" fontId="1" fillId="4" borderId="0" xfId="1" applyFont="1" applyFill="1"/>
    <xf numFmtId="44" fontId="8" fillId="4" borderId="0" xfId="0" applyNumberFormat="1" applyFont="1" applyFill="1" applyAlignment="1">
      <alignment horizontal="left"/>
    </xf>
    <xf numFmtId="0" fontId="26" fillId="4" borderId="0" xfId="0" applyFont="1" applyFill="1"/>
    <xf numFmtId="0" fontId="5" fillId="4" borderId="0" xfId="0" applyFont="1" applyFill="1" applyAlignment="1">
      <alignment horizontal="left"/>
    </xf>
    <xf numFmtId="0" fontId="24" fillId="4" borderId="0" xfId="0" applyFont="1" applyFill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4" borderId="0" xfId="0" applyFont="1" applyFill="1"/>
    <xf numFmtId="0" fontId="5" fillId="4" borderId="0" xfId="0" applyFont="1" applyFill="1" applyBorder="1" applyAlignment="1">
      <alignment horizontal="center"/>
    </xf>
    <xf numFmtId="0" fontId="0" fillId="4" borderId="0" xfId="0" applyFont="1" applyFill="1"/>
    <xf numFmtId="0" fontId="13" fillId="4" borderId="0" xfId="0" quotePrefix="1" applyFont="1" applyFill="1" applyAlignment="1">
      <alignment horizontal="left"/>
    </xf>
    <xf numFmtId="0" fontId="12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/>
    </xf>
    <xf numFmtId="0" fontId="18" fillId="4" borderId="0" xfId="0" applyFont="1" applyFill="1" applyAlignment="1">
      <alignment horizontal="center"/>
    </xf>
    <xf numFmtId="0" fontId="11" fillId="4" borderId="0" xfId="0" applyFont="1" applyFill="1"/>
    <xf numFmtId="0" fontId="6" fillId="4" borderId="0" xfId="0" applyFont="1" applyFill="1" applyAlignment="1">
      <alignment horizontal="left"/>
    </xf>
    <xf numFmtId="0" fontId="9" fillId="4" borderId="0" xfId="0" applyFont="1" applyFill="1"/>
    <xf numFmtId="0" fontId="10" fillId="4" borderId="0" xfId="0" applyFont="1" applyFill="1"/>
    <xf numFmtId="0" fontId="14" fillId="4" borderId="0" xfId="0" applyFont="1" applyFill="1"/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25" fillId="4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 wrapText="1"/>
    </xf>
    <xf numFmtId="0" fontId="21" fillId="5" borderId="0" xfId="0" applyFont="1" applyFill="1" applyAlignment="1">
      <alignment horizontal="center"/>
    </xf>
    <xf numFmtId="0" fontId="16" fillId="4" borderId="0" xfId="0" applyFont="1" applyFill="1"/>
    <xf numFmtId="10" fontId="12" fillId="4" borderId="0" xfId="0" applyNumberFormat="1" applyFont="1" applyFill="1" applyAlignment="1">
      <alignment horizontal="center"/>
    </xf>
    <xf numFmtId="164" fontId="12" fillId="4" borderId="0" xfId="1" applyNumberFormat="1" applyFont="1" applyFill="1" applyAlignment="1">
      <alignment horizontal="center"/>
    </xf>
    <xf numFmtId="0" fontId="28" fillId="4" borderId="0" xfId="0" applyFont="1" applyFill="1"/>
    <xf numFmtId="0" fontId="22" fillId="5" borderId="0" xfId="0" applyFont="1" applyFill="1"/>
    <xf numFmtId="0" fontId="30" fillId="6" borderId="0" xfId="0" applyFont="1" applyFill="1"/>
    <xf numFmtId="0" fontId="31" fillId="4" borderId="0" xfId="0" applyFont="1" applyFill="1"/>
    <xf numFmtId="0" fontId="32" fillId="4" borderId="0" xfId="0" applyFont="1" applyFill="1"/>
    <xf numFmtId="0" fontId="32" fillId="0" borderId="0" xfId="0" applyFont="1" applyBorder="1"/>
    <xf numFmtId="0" fontId="32" fillId="4" borderId="0" xfId="0" applyFont="1" applyFill="1" applyBorder="1"/>
    <xf numFmtId="0" fontId="33" fillId="4" borderId="0" xfId="0" applyFont="1" applyFill="1" applyBorder="1"/>
    <xf numFmtId="0" fontId="32" fillId="4" borderId="0" xfId="0" quotePrefix="1" applyFont="1" applyFill="1" applyAlignment="1">
      <alignment horizontal="left"/>
    </xf>
    <xf numFmtId="0" fontId="33" fillId="4" borderId="0" xfId="0" applyFont="1" applyFill="1" applyAlignment="1">
      <alignment horizontal="center"/>
    </xf>
    <xf numFmtId="0" fontId="33" fillId="4" borderId="0" xfId="0" applyFont="1" applyFill="1" applyAlignment="1">
      <alignment horizontal="left" wrapText="1"/>
    </xf>
    <xf numFmtId="0" fontId="21" fillId="6" borderId="0" xfId="0" applyFont="1" applyFill="1"/>
    <xf numFmtId="1" fontId="33" fillId="3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vertical="center"/>
    </xf>
    <xf numFmtId="166" fontId="34" fillId="4" borderId="0" xfId="0" applyNumberFormat="1" applyFont="1" applyFill="1" applyAlignment="1">
      <alignment horizontal="left"/>
    </xf>
    <xf numFmtId="0" fontId="0" fillId="3" borderId="3" xfId="0" applyFill="1" applyBorder="1"/>
    <xf numFmtId="44" fontId="6" fillId="3" borderId="3" xfId="1" applyFont="1" applyFill="1" applyBorder="1" applyAlignment="1">
      <alignment horizontal="right"/>
    </xf>
    <xf numFmtId="44" fontId="6" fillId="3" borderId="3" xfId="1" applyNumberFormat="1" applyFont="1" applyFill="1" applyBorder="1" applyAlignment="1">
      <alignment horizontal="right"/>
    </xf>
    <xf numFmtId="44" fontId="8" fillId="3" borderId="3" xfId="0" applyNumberFormat="1" applyFont="1" applyFill="1" applyBorder="1" applyAlignment="1">
      <alignment horizontal="right"/>
    </xf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6" fillId="3" borderId="9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6" fillId="3" borderId="11" xfId="0" applyFont="1" applyFill="1" applyBorder="1"/>
    <xf numFmtId="0" fontId="0" fillId="3" borderId="13" xfId="0" applyFill="1" applyBorder="1"/>
    <xf numFmtId="0" fontId="0" fillId="0" borderId="0" xfId="0" applyFill="1" applyBorder="1" applyAlignment="1">
      <alignment horizontal="center" wrapText="1"/>
    </xf>
    <xf numFmtId="0" fontId="0" fillId="3" borderId="6" xfId="0" applyFill="1" applyBorder="1"/>
    <xf numFmtId="0" fontId="0" fillId="4" borderId="0" xfId="0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right"/>
    </xf>
    <xf numFmtId="14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33" fillId="4" borderId="6" xfId="0" applyFont="1" applyFill="1" applyBorder="1" applyAlignment="1">
      <alignment horizontal="center"/>
    </xf>
    <xf numFmtId="0" fontId="11" fillId="2" borderId="3" xfId="0" applyFont="1" applyFill="1" applyBorder="1" applyAlignment="1" applyProtection="1">
      <alignment horizontal="center"/>
      <protection locked="0"/>
    </xf>
    <xf numFmtId="0" fontId="21" fillId="6" borderId="9" xfId="0" applyFont="1" applyFill="1" applyBorder="1"/>
    <xf numFmtId="0" fontId="29" fillId="6" borderId="15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center"/>
    </xf>
    <xf numFmtId="0" fontId="29" fillId="6" borderId="16" xfId="0" applyFont="1" applyFill="1" applyBorder="1" applyAlignment="1">
      <alignment horizontal="center"/>
    </xf>
    <xf numFmtId="10" fontId="6" fillId="3" borderId="0" xfId="2" applyNumberFormat="1" applyFont="1" applyFill="1" applyBorder="1" applyAlignment="1">
      <alignment horizontal="center"/>
    </xf>
    <xf numFmtId="1" fontId="33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12" fillId="3" borderId="17" xfId="0" applyNumberFormat="1" applyFont="1" applyFill="1" applyBorder="1" applyAlignment="1">
      <alignment horizontal="center"/>
    </xf>
    <xf numFmtId="1" fontId="12" fillId="3" borderId="18" xfId="0" applyNumberFormat="1" applyFont="1" applyFill="1" applyBorder="1" applyAlignment="1">
      <alignment horizontal="center"/>
    </xf>
    <xf numFmtId="0" fontId="0" fillId="3" borderId="0" xfId="0" applyFill="1" applyBorder="1"/>
    <xf numFmtId="0" fontId="33" fillId="3" borderId="0" xfId="0" applyFont="1" applyFill="1" applyBorder="1" applyAlignment="1">
      <alignment horizontal="center"/>
    </xf>
    <xf numFmtId="1" fontId="11" fillId="3" borderId="17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165" fontId="12" fillId="3" borderId="18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5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165" fontId="11" fillId="3" borderId="21" xfId="0" applyNumberFormat="1" applyFont="1" applyFill="1" applyBorder="1" applyAlignment="1">
      <alignment horizontal="center"/>
    </xf>
    <xf numFmtId="10" fontId="0" fillId="3" borderId="20" xfId="0" applyNumberFormat="1" applyFill="1" applyBorder="1"/>
    <xf numFmtId="0" fontId="15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44" fontId="32" fillId="0" borderId="0" xfId="1" applyNumberFormat="1" applyFont="1" applyFill="1" applyAlignment="1">
      <alignment horizontal="right"/>
    </xf>
    <xf numFmtId="0" fontId="33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4" fillId="0" borderId="6" xfId="0" applyFont="1" applyBorder="1"/>
    <xf numFmtId="44" fontId="6" fillId="2" borderId="6" xfId="0" applyNumberFormat="1" applyFont="1" applyFill="1" applyBorder="1" applyAlignment="1" applyProtection="1">
      <alignment horizontal="right"/>
      <protection locked="0"/>
    </xf>
    <xf numFmtId="44" fontId="32" fillId="0" borderId="0" xfId="0" applyNumberFormat="1" applyFont="1" applyFill="1" applyBorder="1" applyAlignment="1" applyProtection="1">
      <alignment horizontal="right"/>
    </xf>
    <xf numFmtId="44" fontId="6" fillId="2" borderId="3" xfId="0" applyNumberFormat="1" applyFont="1" applyFill="1" applyBorder="1" applyAlignment="1" applyProtection="1">
      <alignment horizontal="right"/>
      <protection locked="0"/>
    </xf>
    <xf numFmtId="44" fontId="3" fillId="2" borderId="6" xfId="1" applyNumberFormat="1" applyFont="1" applyFill="1" applyBorder="1" applyAlignment="1" applyProtection="1">
      <alignment horizontal="right"/>
      <protection locked="0"/>
    </xf>
    <xf numFmtId="0" fontId="0" fillId="6" borderId="0" xfId="0" applyFill="1"/>
    <xf numFmtId="0" fontId="5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16" fontId="25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20" fontId="0" fillId="4" borderId="0" xfId="0" quotePrefix="1" applyNumberForma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" fillId="4" borderId="0" xfId="0" applyFont="1" applyFill="1" applyAlignment="1">
      <alignment horizontal="center" wrapText="1"/>
    </xf>
    <xf numFmtId="0" fontId="25" fillId="4" borderId="0" xfId="0" applyFont="1" applyFill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7" fillId="4" borderId="0" xfId="0" applyFont="1" applyFill="1" applyAlignment="1">
      <alignment horizontal="center" vertical="top"/>
    </xf>
    <xf numFmtId="0" fontId="17" fillId="4" borderId="0" xfId="0" applyFont="1" applyFill="1" applyAlignment="1">
      <alignment horizontal="center" vertical="top" wrapText="1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left"/>
    </xf>
    <xf numFmtId="0" fontId="5" fillId="6" borderId="0" xfId="0" applyFont="1" applyFill="1" applyBorder="1" applyAlignment="1"/>
    <xf numFmtId="0" fontId="11" fillId="6" borderId="0" xfId="0" applyFont="1" applyFill="1" applyBorder="1" applyAlignment="1"/>
    <xf numFmtId="0" fontId="6" fillId="3" borderId="0" xfId="0" applyFont="1" applyFill="1"/>
    <xf numFmtId="0" fontId="14" fillId="3" borderId="0" xfId="0" applyFont="1" applyFill="1"/>
    <xf numFmtId="2" fontId="0" fillId="3" borderId="0" xfId="0" applyNumberFormat="1" applyFill="1"/>
    <xf numFmtId="0" fontId="24" fillId="4" borderId="0" xfId="0" applyFont="1" applyFill="1" applyAlignment="1">
      <alignment horizontal="center"/>
    </xf>
    <xf numFmtId="0" fontId="25" fillId="4" borderId="0" xfId="0" applyFont="1" applyFill="1"/>
    <xf numFmtId="0" fontId="27" fillId="4" borderId="0" xfId="0" applyFont="1" applyFill="1" applyBorder="1" applyAlignment="1" applyProtection="1">
      <alignment horizontal="right"/>
      <protection locked="0"/>
    </xf>
    <xf numFmtId="0" fontId="27" fillId="4" borderId="0" xfId="0" applyFont="1" applyFill="1" applyAlignment="1">
      <alignment horizontal="left"/>
    </xf>
    <xf numFmtId="0" fontId="24" fillId="4" borderId="0" xfId="0" applyFont="1" applyFill="1" applyBorder="1" applyAlignment="1" applyProtection="1">
      <alignment horizontal="center"/>
      <protection locked="0"/>
    </xf>
    <xf numFmtId="0" fontId="24" fillId="4" borderId="0" xfId="0" applyFont="1" applyFill="1" applyAlignment="1">
      <alignment horizontal="left"/>
    </xf>
    <xf numFmtId="44" fontId="27" fillId="4" borderId="0" xfId="1" applyFont="1" applyFill="1" applyBorder="1" applyAlignment="1" applyProtection="1">
      <alignment horizontal="right"/>
      <protection locked="0"/>
    </xf>
    <xf numFmtId="17" fontId="27" fillId="4" borderId="0" xfId="0" applyNumberFormat="1" applyFont="1" applyFill="1" applyAlignment="1">
      <alignment horizontal="left"/>
    </xf>
    <xf numFmtId="0" fontId="27" fillId="4" borderId="0" xfId="0" applyFont="1" applyFill="1" applyAlignment="1">
      <alignment horizontal="center"/>
    </xf>
    <xf numFmtId="17" fontId="24" fillId="4" borderId="0" xfId="0" applyNumberFormat="1" applyFont="1" applyFill="1" applyAlignment="1">
      <alignment horizontal="center"/>
    </xf>
    <xf numFmtId="44" fontId="24" fillId="4" borderId="0" xfId="1" applyFont="1" applyFill="1"/>
    <xf numFmtId="0" fontId="27" fillId="4" borderId="0" xfId="1" applyNumberFormat="1" applyFont="1" applyFill="1" applyBorder="1" applyAlignment="1" applyProtection="1">
      <alignment horizontal="right"/>
      <protection locked="0"/>
    </xf>
    <xf numFmtId="44" fontId="25" fillId="4" borderId="0" xfId="1" applyFont="1" applyFill="1"/>
    <xf numFmtId="44" fontId="25" fillId="4" borderId="0" xfId="1" quotePrefix="1" applyFont="1" applyFill="1" applyAlignment="1">
      <alignment horizontal="center"/>
    </xf>
    <xf numFmtId="44" fontId="27" fillId="4" borderId="0" xfId="0" quotePrefix="1" applyNumberFormat="1" applyFont="1" applyFill="1" applyAlignment="1">
      <alignment horizontal="left"/>
    </xf>
    <xf numFmtId="44" fontId="25" fillId="4" borderId="0" xfId="1" applyFont="1" applyFill="1" applyBorder="1" applyAlignment="1">
      <alignment horizontal="center"/>
    </xf>
    <xf numFmtId="165" fontId="27" fillId="4" borderId="0" xfId="0" quotePrefix="1" applyNumberFormat="1" applyFont="1" applyFill="1" applyAlignment="1">
      <alignment horizontal="left"/>
    </xf>
    <xf numFmtId="0" fontId="24" fillId="4" borderId="0" xfId="0" quotePrefix="1" applyFont="1" applyFill="1" applyAlignment="1">
      <alignment horizontal="center"/>
    </xf>
    <xf numFmtId="44" fontId="11" fillId="2" borderId="2" xfId="1" applyFont="1" applyFill="1" applyBorder="1" applyAlignment="1" applyProtection="1">
      <alignment horizontal="center"/>
      <protection locked="0"/>
    </xf>
    <xf numFmtId="44" fontId="11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NumberFormat="1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</xf>
    <xf numFmtId="167" fontId="3" fillId="2" borderId="3" xfId="1" applyNumberFormat="1" applyFont="1" applyFill="1" applyBorder="1" applyAlignment="1" applyProtection="1">
      <alignment horizontal="center"/>
      <protection locked="0"/>
    </xf>
    <xf numFmtId="168" fontId="3" fillId="2" borderId="3" xfId="1" applyNumberFormat="1" applyFont="1" applyFill="1" applyBorder="1" applyAlignment="1" applyProtection="1">
      <alignment horizontal="center"/>
      <protection locked="0"/>
    </xf>
    <xf numFmtId="0" fontId="27" fillId="4" borderId="0" xfId="0" applyFont="1" applyFill="1" applyAlignment="1">
      <alignment horizontal="left" vertical="top"/>
    </xf>
    <xf numFmtId="169" fontId="33" fillId="4" borderId="0" xfId="1" applyNumberFormat="1" applyFont="1" applyFill="1" applyAlignment="1">
      <alignment horizontal="right"/>
    </xf>
    <xf numFmtId="169" fontId="11" fillId="4" borderId="0" xfId="1" applyNumberFormat="1" applyFont="1" applyFill="1" applyAlignment="1">
      <alignment horizontal="right"/>
    </xf>
    <xf numFmtId="14" fontId="24" fillId="0" borderId="6" xfId="0" applyNumberFormat="1" applyFont="1" applyBorder="1"/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5" fillId="4" borderId="0" xfId="0" applyFont="1" applyFill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00000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706539</xdr:colOff>
      <xdr:row>63</xdr:row>
      <xdr:rowOff>74384</xdr:rowOff>
    </xdr:from>
    <xdr:to>
      <xdr:col>12</xdr:col>
      <xdr:colOff>28771</xdr:colOff>
      <xdr:row>76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50CBA0-F517-4592-8F76-5513B893B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8614" y="13676084"/>
          <a:ext cx="3265582" cy="240211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0</xdr:rowOff>
    </xdr:from>
    <xdr:to>
      <xdr:col>3</xdr:col>
      <xdr:colOff>327325</xdr:colOff>
      <xdr:row>2</xdr:row>
      <xdr:rowOff>28653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7861902-8A0B-408E-BD2E-D6603B4AD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90500"/>
          <a:ext cx="5842300" cy="1524078"/>
        </a:xfrm>
        <a:prstGeom prst="rect">
          <a:avLst/>
        </a:prstGeom>
      </xdr:spPr>
    </xdr:pic>
    <xdr:clientData/>
  </xdr:twoCellAnchor>
  <xdr:twoCellAnchor editAs="oneCell">
    <xdr:from>
      <xdr:col>10</xdr:col>
      <xdr:colOff>366713</xdr:colOff>
      <xdr:row>86</xdr:row>
      <xdr:rowOff>185737</xdr:rowOff>
    </xdr:from>
    <xdr:to>
      <xdr:col>12</xdr:col>
      <xdr:colOff>738188</xdr:colOff>
      <xdr:row>89</xdr:row>
      <xdr:rowOff>185737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64C65A8-6F3B-4D81-9A10-B6177509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8138" y="18168937"/>
          <a:ext cx="189547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54</xdr:row>
      <xdr:rowOff>180975</xdr:rowOff>
    </xdr:from>
    <xdr:to>
      <xdr:col>8</xdr:col>
      <xdr:colOff>1028700</xdr:colOff>
      <xdr:row>57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776F9C-31BB-4CAA-87C5-0F7CDCE2F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5" y="12134850"/>
          <a:ext cx="1895475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720726</xdr:colOff>
      <xdr:row>2</xdr:row>
      <xdr:rowOff>1219200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59CC72-AB9C-4BFE-AE8D-684BA1E4F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4673601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29B0-18CB-4E78-BF88-7F20C0D409D5}">
  <dimension ref="A1:T120"/>
  <sheetViews>
    <sheetView tabSelected="1" topLeftCell="A23" zoomScaleNormal="100" workbookViewId="0">
      <selection activeCell="E5" sqref="E5"/>
    </sheetView>
  </sheetViews>
  <sheetFormatPr baseColWidth="10" defaultRowHeight="15" x14ac:dyDescent="0.25"/>
  <cols>
    <col min="1" max="2" width="3.7109375" style="11" customWidth="1"/>
    <col min="3" max="3" width="79.28515625" customWidth="1"/>
    <col min="4" max="4" width="20.85546875" customWidth="1"/>
    <col min="5" max="5" width="12.42578125" style="3" customWidth="1"/>
    <col min="6" max="6" width="11.42578125" style="3"/>
    <col min="7" max="7" width="11.42578125" style="2" customWidth="1"/>
    <col min="8" max="8" width="11.42578125" style="2"/>
    <col min="9" max="9" width="13.42578125" style="5" bestFit="1" customWidth="1"/>
    <col min="10" max="10" width="11.42578125" style="5"/>
    <col min="11" max="12" width="11.42578125" style="1"/>
    <col min="14" max="14" width="3.7109375" customWidth="1"/>
    <col min="15" max="15" width="7.42578125" customWidth="1"/>
  </cols>
  <sheetData>
    <row r="1" spans="1:20" x14ac:dyDescent="0.25">
      <c r="A1" s="8"/>
      <c r="B1" s="8"/>
      <c r="C1" s="8"/>
      <c r="D1" s="8"/>
      <c r="E1" s="9"/>
      <c r="F1" s="9"/>
      <c r="G1" s="139"/>
      <c r="H1" s="139"/>
      <c r="I1" s="140"/>
      <c r="J1" s="140"/>
      <c r="K1" s="138"/>
      <c r="L1" s="138"/>
      <c r="M1" s="8"/>
      <c r="N1" s="8"/>
    </row>
    <row r="2" spans="1:20" ht="117.75" customHeight="1" x14ac:dyDescent="0.25">
      <c r="A2" s="8"/>
      <c r="C2" s="177"/>
      <c r="D2" s="177"/>
      <c r="E2" s="177"/>
      <c r="F2" s="177"/>
      <c r="G2" s="171" t="s">
        <v>166</v>
      </c>
      <c r="H2" s="43"/>
      <c r="I2" s="147"/>
      <c r="J2" s="147"/>
      <c r="K2" s="148"/>
      <c r="L2" s="148"/>
      <c r="M2" s="24"/>
      <c r="N2" s="8"/>
      <c r="O2" s="11"/>
      <c r="P2" s="11"/>
      <c r="Q2" s="11"/>
      <c r="R2" s="11"/>
      <c r="S2" s="11"/>
      <c r="T2" s="11"/>
    </row>
    <row r="3" spans="1:20" ht="21" x14ac:dyDescent="0.35">
      <c r="A3" s="8"/>
      <c r="C3" s="52" t="s">
        <v>152</v>
      </c>
      <c r="D3" s="51"/>
      <c r="E3" s="46"/>
      <c r="F3" s="46"/>
      <c r="G3" s="16"/>
      <c r="H3" s="16"/>
      <c r="I3" s="17"/>
      <c r="J3" s="17"/>
      <c r="K3" s="15"/>
      <c r="L3" s="15"/>
      <c r="M3" s="11"/>
      <c r="N3" s="8"/>
      <c r="O3" s="11"/>
      <c r="P3" s="11"/>
      <c r="Q3" s="11"/>
      <c r="R3" s="11"/>
      <c r="S3" s="11"/>
      <c r="T3" s="11"/>
    </row>
    <row r="4" spans="1:20" x14ac:dyDescent="0.25">
      <c r="A4" s="8"/>
      <c r="C4" s="10"/>
      <c r="D4" s="11"/>
      <c r="E4" s="12"/>
      <c r="F4" s="12"/>
      <c r="G4" s="16"/>
      <c r="H4" s="16"/>
      <c r="I4" s="17"/>
      <c r="J4" s="17"/>
      <c r="K4" s="15"/>
      <c r="L4" s="15"/>
      <c r="M4" s="11"/>
      <c r="N4" s="8"/>
      <c r="O4" s="11"/>
      <c r="P4" s="11"/>
      <c r="Q4" s="11"/>
      <c r="R4" s="11"/>
      <c r="S4" s="11"/>
      <c r="T4" s="11"/>
    </row>
    <row r="5" spans="1:20" x14ac:dyDescent="0.25">
      <c r="A5" s="8"/>
      <c r="C5" s="13" t="s">
        <v>81</v>
      </c>
      <c r="D5" s="11" t="s">
        <v>94</v>
      </c>
      <c r="E5" s="170">
        <v>5.5</v>
      </c>
      <c r="F5" s="149" t="s">
        <v>164</v>
      </c>
      <c r="G5" s="150" t="s">
        <v>161</v>
      </c>
      <c r="H5" s="147"/>
      <c r="I5" s="147"/>
      <c r="J5" s="147"/>
      <c r="K5" s="148"/>
      <c r="L5" s="148"/>
      <c r="M5" s="24"/>
      <c r="N5" s="8"/>
      <c r="O5" s="11"/>
      <c r="P5" s="11"/>
      <c r="Q5" s="11"/>
      <c r="R5" s="11"/>
      <c r="S5" s="11"/>
      <c r="T5" s="11"/>
    </row>
    <row r="6" spans="1:20" x14ac:dyDescent="0.25">
      <c r="A6" s="8"/>
      <c r="C6" s="11" t="s">
        <v>90</v>
      </c>
      <c r="D6" s="11" t="s">
        <v>95</v>
      </c>
      <c r="E6" s="119">
        <v>250</v>
      </c>
      <c r="F6" s="151"/>
      <c r="G6" s="147"/>
      <c r="H6" s="147"/>
      <c r="I6" s="147"/>
      <c r="J6" s="147"/>
      <c r="K6" s="148"/>
      <c r="L6" s="148"/>
      <c r="M6" s="24"/>
      <c r="N6" s="8"/>
      <c r="O6" s="11"/>
      <c r="P6" s="11"/>
      <c r="Q6" s="11"/>
      <c r="R6" s="11"/>
      <c r="S6" s="11"/>
      <c r="T6" s="11"/>
    </row>
    <row r="7" spans="1:20" x14ac:dyDescent="0.25">
      <c r="A7" s="8"/>
      <c r="C7" s="11" t="s">
        <v>91</v>
      </c>
      <c r="D7" s="11" t="s">
        <v>31</v>
      </c>
      <c r="E7" s="120">
        <f>E5*E6</f>
        <v>1375</v>
      </c>
      <c r="F7" s="151"/>
      <c r="G7" s="150" t="s">
        <v>168</v>
      </c>
      <c r="H7" s="147"/>
      <c r="I7" s="147"/>
      <c r="J7" s="147"/>
      <c r="K7" s="148"/>
      <c r="L7" s="148"/>
      <c r="M7" s="24"/>
      <c r="N7" s="8"/>
      <c r="O7" s="11"/>
      <c r="P7" s="11"/>
      <c r="Q7" s="11"/>
      <c r="R7" s="11"/>
      <c r="S7" s="11"/>
      <c r="T7" s="11"/>
    </row>
    <row r="8" spans="1:20" x14ac:dyDescent="0.25">
      <c r="A8" s="8"/>
      <c r="C8" s="11" t="s">
        <v>92</v>
      </c>
      <c r="D8" s="11" t="s">
        <v>31</v>
      </c>
      <c r="E8" s="121">
        <v>25</v>
      </c>
      <c r="F8" s="151"/>
      <c r="G8" s="152"/>
      <c r="H8" s="147"/>
      <c r="I8" s="152"/>
      <c r="J8" s="147"/>
      <c r="K8" s="148"/>
      <c r="L8" s="148"/>
      <c r="M8" s="24"/>
      <c r="N8" s="8"/>
      <c r="O8" s="11"/>
      <c r="P8" s="11"/>
      <c r="Q8" s="11"/>
      <c r="R8" s="11"/>
      <c r="S8" s="11"/>
      <c r="T8" s="11"/>
    </row>
    <row r="9" spans="1:20" x14ac:dyDescent="0.25">
      <c r="A9" s="8"/>
      <c r="C9" s="11" t="s">
        <v>93</v>
      </c>
      <c r="D9" s="11" t="s">
        <v>18</v>
      </c>
      <c r="E9" s="121">
        <v>50</v>
      </c>
      <c r="F9" s="151"/>
      <c r="G9" s="147"/>
      <c r="H9" s="147"/>
      <c r="I9" s="147"/>
      <c r="J9" s="147"/>
      <c r="K9" s="148"/>
      <c r="L9" s="148"/>
      <c r="M9" s="24"/>
      <c r="N9" s="8"/>
      <c r="O9" s="11"/>
      <c r="P9" s="11"/>
      <c r="Q9" s="11"/>
      <c r="R9" s="11"/>
      <c r="S9" s="11"/>
      <c r="T9" s="11"/>
    </row>
    <row r="10" spans="1:20" x14ac:dyDescent="0.25">
      <c r="A10" s="8"/>
      <c r="C10" s="11" t="s">
        <v>83</v>
      </c>
      <c r="D10" s="11" t="s">
        <v>18</v>
      </c>
      <c r="E10" s="121">
        <v>40</v>
      </c>
      <c r="F10" s="151"/>
      <c r="G10" s="147"/>
      <c r="H10" s="147"/>
      <c r="I10" s="147"/>
      <c r="J10" s="147"/>
      <c r="K10" s="148"/>
      <c r="L10" s="148"/>
      <c r="M10" s="24"/>
      <c r="N10" s="8"/>
      <c r="O10" s="11"/>
      <c r="P10" s="11"/>
      <c r="Q10" s="11"/>
      <c r="R10" s="11"/>
      <c r="S10" s="11"/>
      <c r="T10" s="11"/>
    </row>
    <row r="11" spans="1:20" x14ac:dyDescent="0.25">
      <c r="A11" s="8"/>
      <c r="C11" s="11" t="s">
        <v>55</v>
      </c>
      <c r="D11" s="11" t="s">
        <v>18</v>
      </c>
      <c r="E11" s="121">
        <v>10</v>
      </c>
      <c r="F11" s="151"/>
      <c r="G11" s="147"/>
      <c r="H11" s="147"/>
      <c r="I11" s="147"/>
      <c r="J11" s="147"/>
      <c r="K11" s="148"/>
      <c r="L11" s="148"/>
      <c r="M11" s="24"/>
      <c r="N11" s="8"/>
      <c r="O11" s="11"/>
      <c r="P11" s="11"/>
      <c r="Q11" s="11"/>
      <c r="R11" s="11"/>
      <c r="S11" s="11"/>
      <c r="T11" s="11"/>
    </row>
    <row r="12" spans="1:20" x14ac:dyDescent="0.25">
      <c r="A12" s="8"/>
      <c r="C12" s="11" t="s">
        <v>167</v>
      </c>
      <c r="D12" s="11" t="s">
        <v>41</v>
      </c>
      <c r="E12" s="121">
        <v>25</v>
      </c>
      <c r="F12" s="151"/>
      <c r="G12" s="147"/>
      <c r="H12" s="147"/>
      <c r="I12" s="147"/>
      <c r="J12" s="147"/>
      <c r="K12" s="148"/>
      <c r="L12" s="148"/>
      <c r="M12" s="24"/>
      <c r="N12" s="8"/>
      <c r="O12" s="11"/>
      <c r="P12" s="11"/>
      <c r="Q12" s="11"/>
      <c r="R12" s="11"/>
      <c r="S12" s="11"/>
      <c r="T12" s="11"/>
    </row>
    <row r="13" spans="1:20" x14ac:dyDescent="0.25">
      <c r="A13" s="8"/>
      <c r="C13" s="11"/>
      <c r="D13" s="11"/>
      <c r="E13" s="7"/>
      <c r="F13" s="42"/>
      <c r="G13" s="147"/>
      <c r="H13" s="147"/>
      <c r="I13" s="147"/>
      <c r="J13" s="147"/>
      <c r="K13" s="148"/>
      <c r="L13" s="148"/>
      <c r="M13" s="24"/>
      <c r="N13" s="8"/>
      <c r="O13" s="11"/>
      <c r="P13" s="11"/>
      <c r="Q13" s="11"/>
      <c r="R13" s="11"/>
      <c r="S13" s="11"/>
      <c r="T13" s="11"/>
    </row>
    <row r="14" spans="1:20" ht="17.25" x14ac:dyDescent="0.25">
      <c r="A14" s="8"/>
      <c r="C14" s="14" t="s">
        <v>145</v>
      </c>
      <c r="D14" s="11" t="s">
        <v>30</v>
      </c>
      <c r="E14" s="122">
        <v>6.99</v>
      </c>
      <c r="F14" s="153" t="s">
        <v>82</v>
      </c>
      <c r="G14" s="154" t="s">
        <v>123</v>
      </c>
      <c r="H14" s="155"/>
      <c r="I14" s="156"/>
      <c r="J14" s="147"/>
      <c r="K14" s="148"/>
      <c r="L14" s="148"/>
      <c r="M14" s="24"/>
      <c r="N14" s="8"/>
      <c r="O14" s="11"/>
      <c r="P14" s="11"/>
      <c r="Q14" s="11"/>
      <c r="R14" s="11"/>
      <c r="S14" s="11"/>
      <c r="T14" s="11"/>
    </row>
    <row r="15" spans="1:20" x14ac:dyDescent="0.25">
      <c r="A15" s="8"/>
      <c r="C15" s="15" t="s">
        <v>46</v>
      </c>
      <c r="D15" s="11" t="s">
        <v>177</v>
      </c>
      <c r="E15" s="115">
        <f>E14/2.2046</f>
        <v>3.1706432005806042</v>
      </c>
      <c r="F15" s="157"/>
      <c r="G15" s="150" t="s">
        <v>162</v>
      </c>
      <c r="H15" s="147"/>
      <c r="I15" s="152"/>
      <c r="J15" s="147"/>
      <c r="K15" s="148"/>
      <c r="L15" s="148"/>
      <c r="M15" s="24"/>
      <c r="N15" s="8"/>
      <c r="O15" s="11"/>
      <c r="P15" s="11"/>
      <c r="Q15" s="11"/>
      <c r="R15" s="11"/>
      <c r="S15" s="11"/>
      <c r="T15" s="11"/>
    </row>
    <row r="16" spans="1:20" ht="15" customHeight="1" x14ac:dyDescent="0.25">
      <c r="A16" s="8"/>
      <c r="C16" s="14" t="s">
        <v>184</v>
      </c>
      <c r="D16" s="11" t="s">
        <v>4</v>
      </c>
      <c r="E16" s="169">
        <v>574</v>
      </c>
      <c r="F16" s="158" t="s">
        <v>82</v>
      </c>
      <c r="G16" s="150" t="s">
        <v>124</v>
      </c>
      <c r="H16" s="155"/>
      <c r="I16" s="147"/>
      <c r="J16" s="147"/>
      <c r="K16" s="148"/>
      <c r="L16" s="148"/>
      <c r="M16" s="24"/>
      <c r="N16" s="8"/>
      <c r="O16" s="11"/>
      <c r="P16" s="11"/>
      <c r="Q16" s="11"/>
      <c r="R16" s="11"/>
      <c r="S16" s="11"/>
      <c r="T16" s="11"/>
    </row>
    <row r="17" spans="1:20" x14ac:dyDescent="0.25">
      <c r="A17" s="8"/>
      <c r="C17" s="15"/>
      <c r="D17" s="11"/>
      <c r="E17" s="20"/>
      <c r="F17" s="159"/>
      <c r="G17" s="150" t="s">
        <v>163</v>
      </c>
      <c r="H17" s="147"/>
      <c r="I17" s="147"/>
      <c r="J17" s="147"/>
      <c r="K17" s="148"/>
      <c r="L17" s="148"/>
      <c r="M17" s="24"/>
      <c r="N17" s="8"/>
      <c r="O17" s="11"/>
      <c r="P17" s="11"/>
      <c r="Q17" s="11"/>
      <c r="R17" s="11"/>
      <c r="S17" s="11"/>
      <c r="T17" s="11"/>
    </row>
    <row r="18" spans="1:20" ht="18.75" x14ac:dyDescent="0.3">
      <c r="A18" s="8"/>
      <c r="C18" s="22" t="s">
        <v>97</v>
      </c>
      <c r="D18" s="11"/>
      <c r="E18" s="20"/>
      <c r="F18" s="159"/>
      <c r="G18" s="147"/>
      <c r="H18" s="147"/>
      <c r="I18" s="147"/>
      <c r="J18" s="147"/>
      <c r="K18" s="148"/>
      <c r="L18" s="148"/>
      <c r="M18" s="24"/>
      <c r="N18" s="8"/>
      <c r="O18" s="11"/>
      <c r="P18" s="11"/>
      <c r="Q18" s="11"/>
      <c r="R18" s="11"/>
      <c r="S18" s="11"/>
      <c r="T18" s="11"/>
    </row>
    <row r="19" spans="1:20" x14ac:dyDescent="0.25">
      <c r="A19" s="8"/>
      <c r="C19" s="69" t="s">
        <v>98</v>
      </c>
      <c r="D19" s="70"/>
      <c r="E19" s="66">
        <f>E16*E15</f>
        <v>1819.9491971332668</v>
      </c>
      <c r="F19" s="160"/>
      <c r="G19" s="161" t="s">
        <v>96</v>
      </c>
      <c r="H19" s="155"/>
      <c r="I19" s="155"/>
      <c r="J19" s="147"/>
      <c r="K19" s="148"/>
      <c r="L19" s="148"/>
      <c r="M19" s="24"/>
      <c r="N19" s="8"/>
      <c r="O19" s="11"/>
      <c r="P19" s="11"/>
      <c r="Q19" s="11"/>
      <c r="R19" s="11"/>
      <c r="S19" s="11"/>
      <c r="T19" s="11"/>
    </row>
    <row r="20" spans="1:20" x14ac:dyDescent="0.25">
      <c r="A20" s="8"/>
      <c r="C20" s="69" t="s">
        <v>99</v>
      </c>
      <c r="D20" s="70"/>
      <c r="E20" s="67">
        <f>E7+E8+E10+E9+E11</f>
        <v>1500</v>
      </c>
      <c r="F20" s="162"/>
      <c r="G20" s="163" t="s">
        <v>122</v>
      </c>
      <c r="H20" s="164"/>
      <c r="I20" s="147"/>
      <c r="J20" s="147"/>
      <c r="K20" s="148"/>
      <c r="L20" s="148"/>
      <c r="M20" s="24"/>
      <c r="N20" s="8"/>
      <c r="O20" s="11"/>
      <c r="P20" s="11"/>
      <c r="Q20" s="11"/>
      <c r="R20" s="11"/>
      <c r="S20" s="11"/>
      <c r="T20" s="11"/>
    </row>
    <row r="21" spans="1:20" x14ac:dyDescent="0.25">
      <c r="A21" s="8"/>
      <c r="C21" s="69" t="s">
        <v>32</v>
      </c>
      <c r="D21" s="70"/>
      <c r="E21" s="68">
        <f>E19+E20</f>
        <v>3319.9491971332668</v>
      </c>
      <c r="F21" s="21" t="s">
        <v>68</v>
      </c>
      <c r="G21" s="16"/>
      <c r="H21" s="16"/>
      <c r="I21" s="17"/>
      <c r="J21" s="17"/>
      <c r="K21" s="15"/>
      <c r="L21" s="15"/>
      <c r="M21" s="11"/>
      <c r="N21" s="8"/>
      <c r="O21" s="11"/>
      <c r="P21" s="11"/>
      <c r="Q21" s="11"/>
      <c r="R21" s="11"/>
      <c r="S21" s="11"/>
      <c r="T21" s="11"/>
    </row>
    <row r="22" spans="1:20" x14ac:dyDescent="0.25">
      <c r="A22" s="8"/>
      <c r="C22" s="11"/>
      <c r="D22" s="11"/>
      <c r="E22" s="12"/>
      <c r="F22" s="12"/>
      <c r="G22" s="16"/>
      <c r="H22" s="16"/>
      <c r="I22" s="17"/>
      <c r="J22" s="17"/>
      <c r="K22" s="15"/>
      <c r="L22" s="15"/>
      <c r="M22" s="11"/>
      <c r="N22" s="8"/>
      <c r="O22" s="11"/>
      <c r="P22" s="11"/>
      <c r="Q22" s="11"/>
      <c r="R22" s="11"/>
      <c r="S22" s="11"/>
      <c r="T22" s="11"/>
    </row>
    <row r="23" spans="1:20" ht="18.75" x14ac:dyDescent="0.3">
      <c r="A23" s="8"/>
      <c r="C23" s="53" t="s">
        <v>100</v>
      </c>
      <c r="D23" s="18" t="s">
        <v>169</v>
      </c>
      <c r="E23" s="23"/>
      <c r="F23" s="23"/>
      <c r="G23" s="16"/>
      <c r="H23" s="16"/>
      <c r="I23" s="17"/>
      <c r="J23" s="17"/>
      <c r="K23" s="15"/>
      <c r="L23" s="15"/>
      <c r="M23" s="11"/>
      <c r="N23" s="8"/>
      <c r="O23" s="11"/>
      <c r="P23" s="11"/>
      <c r="Q23" s="11"/>
      <c r="R23" s="11"/>
      <c r="S23" s="11"/>
      <c r="T23" s="11"/>
    </row>
    <row r="24" spans="1:20" x14ac:dyDescent="0.25">
      <c r="A24" s="8"/>
      <c r="C24" s="54" t="s">
        <v>38</v>
      </c>
      <c r="D24" s="16"/>
      <c r="E24" s="12"/>
      <c r="F24" s="12"/>
      <c r="G24" s="16"/>
      <c r="H24" s="16"/>
      <c r="I24" s="17"/>
      <c r="J24" s="17"/>
      <c r="K24" s="15"/>
      <c r="L24" s="15"/>
      <c r="M24" s="11"/>
      <c r="N24" s="8"/>
      <c r="O24" s="11"/>
      <c r="P24" s="11"/>
      <c r="Q24" s="11"/>
      <c r="R24" s="11"/>
      <c r="S24" s="11"/>
      <c r="T24" s="11"/>
    </row>
    <row r="25" spans="1:20" s="4" customFormat="1" x14ac:dyDescent="0.25">
      <c r="A25" s="144"/>
      <c r="B25" s="13"/>
      <c r="C25" s="73" t="s">
        <v>170</v>
      </c>
      <c r="D25" s="176">
        <v>2</v>
      </c>
      <c r="E25" s="25"/>
      <c r="F25" s="25"/>
      <c r="G25" s="26"/>
      <c r="H25" s="26"/>
      <c r="I25" s="26"/>
      <c r="J25" s="26"/>
      <c r="K25" s="27"/>
      <c r="L25" s="27"/>
      <c r="M25" s="13"/>
      <c r="N25" s="144"/>
      <c r="O25" s="13"/>
      <c r="P25" s="13"/>
      <c r="Q25" s="13"/>
      <c r="R25" s="13"/>
      <c r="S25" s="13"/>
      <c r="T25" s="13"/>
    </row>
    <row r="26" spans="1:20" x14ac:dyDescent="0.25">
      <c r="A26" s="8"/>
      <c r="C26" s="74" t="s">
        <v>35</v>
      </c>
      <c r="D26" s="176"/>
      <c r="E26" s="12"/>
      <c r="F26" s="12"/>
      <c r="G26" s="16"/>
      <c r="H26" s="16"/>
      <c r="I26" s="17"/>
      <c r="J26" s="17"/>
      <c r="K26" s="15"/>
      <c r="L26" s="15"/>
      <c r="M26" s="11"/>
      <c r="N26" s="8"/>
      <c r="O26" s="11"/>
      <c r="P26" s="11"/>
      <c r="Q26" s="11"/>
      <c r="R26" s="11"/>
      <c r="S26" s="11"/>
      <c r="T26" s="11"/>
    </row>
    <row r="27" spans="1:20" x14ac:dyDescent="0.25">
      <c r="A27" s="8"/>
      <c r="C27" s="74" t="s">
        <v>33</v>
      </c>
      <c r="D27" s="176"/>
      <c r="E27" s="12"/>
      <c r="F27" s="12"/>
      <c r="G27" s="16"/>
      <c r="H27" s="16"/>
      <c r="I27" s="17"/>
      <c r="J27" s="17"/>
      <c r="K27" s="15"/>
      <c r="L27" s="15"/>
      <c r="M27" s="11"/>
      <c r="N27" s="8"/>
      <c r="O27" s="11"/>
      <c r="P27" s="11"/>
      <c r="Q27" s="11"/>
      <c r="R27" s="11"/>
      <c r="S27" s="11"/>
      <c r="T27" s="11"/>
    </row>
    <row r="28" spans="1:20" x14ac:dyDescent="0.25">
      <c r="A28" s="8"/>
      <c r="C28" s="75" t="s">
        <v>87</v>
      </c>
      <c r="D28" s="176">
        <v>2</v>
      </c>
      <c r="E28" s="12"/>
      <c r="F28" s="12"/>
      <c r="G28" s="16"/>
      <c r="H28" s="16"/>
      <c r="I28" s="17"/>
      <c r="J28" s="17"/>
      <c r="K28" s="15"/>
      <c r="L28" s="15"/>
      <c r="M28" s="11"/>
      <c r="N28" s="8"/>
      <c r="O28" s="11"/>
      <c r="P28" s="11"/>
      <c r="Q28" s="11"/>
      <c r="R28" s="11"/>
      <c r="S28" s="11"/>
      <c r="T28" s="11"/>
    </row>
    <row r="29" spans="1:20" x14ac:dyDescent="0.25">
      <c r="A29" s="8"/>
      <c r="C29" s="76" t="s">
        <v>102</v>
      </c>
      <c r="D29" s="176"/>
      <c r="E29" s="12"/>
      <c r="F29" s="12"/>
      <c r="G29" s="16"/>
      <c r="H29" s="16"/>
      <c r="I29" s="17"/>
      <c r="J29" s="17"/>
      <c r="K29" s="15"/>
      <c r="L29" s="15"/>
      <c r="M29" s="11"/>
      <c r="N29" s="8"/>
      <c r="O29" s="11"/>
      <c r="P29" s="11"/>
      <c r="Q29" s="11"/>
      <c r="R29" s="11"/>
      <c r="S29" s="11"/>
      <c r="T29" s="11"/>
    </row>
    <row r="30" spans="1:20" x14ac:dyDescent="0.25">
      <c r="A30" s="8"/>
      <c r="C30" s="55" t="s">
        <v>39</v>
      </c>
      <c r="D30" s="79"/>
      <c r="E30" s="28"/>
      <c r="F30" s="28"/>
      <c r="G30" s="16"/>
      <c r="H30" s="16"/>
      <c r="I30" s="17"/>
      <c r="J30" s="17"/>
      <c r="K30" s="15"/>
      <c r="L30" s="15"/>
      <c r="M30" s="11"/>
      <c r="N30" s="8"/>
      <c r="O30" s="11"/>
      <c r="P30" s="11"/>
      <c r="Q30" s="11"/>
      <c r="R30" s="11"/>
      <c r="S30" s="11"/>
      <c r="T30" s="11"/>
    </row>
    <row r="31" spans="1:20" s="4" customFormat="1" x14ac:dyDescent="0.25">
      <c r="A31" s="144"/>
      <c r="B31" s="13"/>
      <c r="C31" s="77" t="s">
        <v>101</v>
      </c>
      <c r="D31" s="176">
        <v>2</v>
      </c>
      <c r="E31" s="25"/>
      <c r="F31" s="25"/>
      <c r="G31" s="26"/>
      <c r="H31" s="26"/>
      <c r="I31" s="26"/>
      <c r="J31" s="26"/>
      <c r="K31" s="27"/>
      <c r="L31" s="27"/>
      <c r="M31" s="13"/>
      <c r="N31" s="144"/>
      <c r="O31" s="13"/>
      <c r="P31" s="13"/>
      <c r="Q31" s="13"/>
      <c r="R31" s="13"/>
      <c r="S31" s="13"/>
      <c r="T31" s="13"/>
    </row>
    <row r="32" spans="1:20" ht="15" customHeight="1" x14ac:dyDescent="0.25">
      <c r="A32" s="8"/>
      <c r="C32" s="78" t="s">
        <v>36</v>
      </c>
      <c r="D32" s="176"/>
      <c r="E32" s="12"/>
      <c r="F32" s="12"/>
      <c r="G32" s="16"/>
      <c r="H32" s="16"/>
      <c r="I32" s="17"/>
      <c r="J32" s="17"/>
      <c r="K32" s="15"/>
      <c r="L32" s="15"/>
      <c r="M32" s="11"/>
      <c r="N32" s="8"/>
      <c r="O32" s="11"/>
      <c r="P32" s="11"/>
      <c r="Q32" s="11"/>
      <c r="R32" s="11"/>
      <c r="S32" s="11"/>
      <c r="T32" s="11"/>
    </row>
    <row r="33" spans="1:20" x14ac:dyDescent="0.25">
      <c r="A33" s="8"/>
      <c r="C33" s="76" t="s">
        <v>34</v>
      </c>
      <c r="D33" s="176"/>
      <c r="E33" s="12"/>
      <c r="F33" s="12"/>
      <c r="G33" s="16"/>
      <c r="H33" s="16"/>
      <c r="I33" s="17"/>
      <c r="J33" s="17"/>
      <c r="K33" s="15"/>
      <c r="L33" s="15"/>
      <c r="M33" s="11"/>
      <c r="N33" s="8"/>
      <c r="O33" s="11"/>
      <c r="P33" s="11"/>
      <c r="Q33" s="11"/>
      <c r="R33" s="11"/>
      <c r="S33" s="11"/>
      <c r="T33" s="11"/>
    </row>
    <row r="34" spans="1:20" x14ac:dyDescent="0.25">
      <c r="A34" s="8"/>
      <c r="C34" s="71" t="s">
        <v>178</v>
      </c>
      <c r="D34" s="175">
        <v>2</v>
      </c>
      <c r="E34" s="12"/>
      <c r="F34" s="12"/>
      <c r="G34" s="16"/>
      <c r="H34" s="16"/>
      <c r="I34" s="17"/>
      <c r="J34" s="17"/>
      <c r="K34" s="15"/>
      <c r="L34" s="15"/>
      <c r="M34" s="11"/>
      <c r="N34" s="8"/>
      <c r="O34" s="11"/>
      <c r="P34" s="11"/>
      <c r="Q34" s="11"/>
      <c r="R34" s="11"/>
      <c r="S34" s="11"/>
      <c r="T34" s="11"/>
    </row>
    <row r="35" spans="1:20" x14ac:dyDescent="0.25">
      <c r="A35" s="8"/>
      <c r="C35" s="72" t="s">
        <v>103</v>
      </c>
      <c r="D35" s="175"/>
      <c r="E35" s="11"/>
      <c r="F35" s="11"/>
      <c r="G35" s="11"/>
      <c r="H35" s="11"/>
      <c r="I35" s="29"/>
      <c r="J35" s="29"/>
      <c r="K35" s="15"/>
      <c r="L35" s="11"/>
      <c r="M35" s="11"/>
      <c r="N35" s="8"/>
      <c r="O35" s="11"/>
      <c r="P35" s="11"/>
      <c r="Q35" s="11"/>
      <c r="R35" s="11"/>
      <c r="S35" s="11"/>
      <c r="T35" s="11"/>
    </row>
    <row r="36" spans="1:20" x14ac:dyDescent="0.25">
      <c r="A36" s="8"/>
      <c r="C36" s="56" t="s">
        <v>40</v>
      </c>
      <c r="D36" s="81"/>
      <c r="E36" s="11"/>
      <c r="F36" s="11"/>
      <c r="G36" s="11"/>
      <c r="H36" s="11"/>
      <c r="I36" s="29"/>
      <c r="J36" s="29"/>
      <c r="K36" s="15"/>
      <c r="L36" s="11"/>
      <c r="M36" s="11"/>
      <c r="N36" s="8"/>
      <c r="O36" s="11"/>
      <c r="P36" s="11"/>
      <c r="Q36" s="11"/>
      <c r="R36" s="11"/>
      <c r="S36" s="11"/>
      <c r="T36" s="11"/>
    </row>
    <row r="37" spans="1:20" x14ac:dyDescent="0.25">
      <c r="A37" s="8"/>
      <c r="C37" s="80" t="s">
        <v>37</v>
      </c>
      <c r="D37" s="82">
        <v>10</v>
      </c>
      <c r="E37" s="12"/>
      <c r="F37" s="12"/>
      <c r="G37" s="16"/>
      <c r="H37" s="16"/>
      <c r="I37" s="17"/>
      <c r="J37" s="17"/>
      <c r="K37" s="15"/>
      <c r="L37" s="15"/>
      <c r="M37" s="11"/>
      <c r="N37" s="8"/>
      <c r="O37" s="11"/>
      <c r="P37" s="11"/>
      <c r="Q37" s="11"/>
      <c r="R37" s="11"/>
      <c r="S37" s="11"/>
      <c r="T37" s="11"/>
    </row>
    <row r="38" spans="1:20" x14ac:dyDescent="0.25">
      <c r="A38" s="8"/>
      <c r="C38" s="56" t="s">
        <v>104</v>
      </c>
      <c r="D38" s="81"/>
      <c r="E38" s="28"/>
      <c r="F38" s="28"/>
      <c r="G38" s="16"/>
      <c r="H38" s="16"/>
      <c r="I38" s="17"/>
      <c r="J38" s="17"/>
      <c r="K38" s="15"/>
      <c r="L38" s="15"/>
      <c r="M38" s="11"/>
      <c r="N38" s="8"/>
      <c r="O38" s="11"/>
      <c r="P38" s="11"/>
      <c r="Q38" s="11"/>
      <c r="R38" s="11"/>
      <c r="S38" s="11"/>
      <c r="T38" s="11"/>
    </row>
    <row r="39" spans="1:20" x14ac:dyDescent="0.25">
      <c r="A39" s="8"/>
      <c r="C39" s="65" t="s">
        <v>105</v>
      </c>
      <c r="D39" s="83">
        <v>5</v>
      </c>
      <c r="E39" s="12"/>
      <c r="F39" s="12"/>
      <c r="G39" s="16"/>
      <c r="H39" s="16"/>
      <c r="I39" s="17"/>
      <c r="J39" s="17"/>
      <c r="K39" s="15"/>
      <c r="L39" s="15"/>
      <c r="M39" s="11"/>
      <c r="N39" s="8"/>
      <c r="O39" s="11"/>
      <c r="P39" s="11"/>
      <c r="Q39" s="11"/>
      <c r="R39" s="11"/>
      <c r="S39" s="11"/>
      <c r="T39" s="11"/>
    </row>
    <row r="40" spans="1:20" x14ac:dyDescent="0.25">
      <c r="A40" s="8"/>
      <c r="C40" s="65" t="s">
        <v>88</v>
      </c>
      <c r="D40" s="84">
        <v>1</v>
      </c>
      <c r="E40" s="12"/>
      <c r="F40" s="12"/>
      <c r="G40" s="16"/>
      <c r="H40" s="16"/>
      <c r="I40" s="17"/>
      <c r="J40" s="17"/>
      <c r="K40" s="15"/>
      <c r="L40" s="15"/>
      <c r="M40" s="11"/>
      <c r="N40" s="8"/>
      <c r="O40" s="11"/>
      <c r="P40" s="11"/>
      <c r="Q40" s="11"/>
      <c r="R40" s="11"/>
      <c r="S40" s="11"/>
      <c r="T40" s="11"/>
    </row>
    <row r="41" spans="1:20" x14ac:dyDescent="0.25">
      <c r="A41" s="8"/>
      <c r="C41" s="57" t="s">
        <v>153</v>
      </c>
      <c r="D41" s="81"/>
      <c r="E41" s="12"/>
      <c r="F41" s="12"/>
      <c r="G41" s="16"/>
      <c r="H41" s="16"/>
      <c r="I41" s="17"/>
      <c r="J41" s="17"/>
      <c r="K41" s="15"/>
      <c r="L41" s="15"/>
      <c r="M41" s="11"/>
      <c r="N41" s="8"/>
      <c r="O41" s="11"/>
      <c r="P41" s="11"/>
      <c r="Q41" s="11"/>
      <c r="R41" s="11"/>
      <c r="S41" s="11"/>
      <c r="T41" s="11"/>
    </row>
    <row r="42" spans="1:20" x14ac:dyDescent="0.25">
      <c r="A42" s="8"/>
      <c r="C42" s="85" t="s">
        <v>154</v>
      </c>
      <c r="D42" s="116">
        <f>SUM(D25:D40)</f>
        <v>24</v>
      </c>
      <c r="E42" s="172">
        <f>D42/60*E12</f>
        <v>10</v>
      </c>
      <c r="F42" s="58" t="s">
        <v>179</v>
      </c>
      <c r="G42" s="16"/>
      <c r="H42" s="16"/>
      <c r="I42" s="30"/>
      <c r="J42" s="17"/>
      <c r="K42" s="15"/>
      <c r="L42" s="15"/>
      <c r="M42" s="11"/>
      <c r="N42" s="8"/>
      <c r="O42" s="11"/>
      <c r="P42" s="11"/>
      <c r="Q42" s="11"/>
      <c r="R42" s="11"/>
      <c r="S42" s="11"/>
      <c r="T42" s="11"/>
    </row>
    <row r="43" spans="1:20" x14ac:dyDescent="0.25">
      <c r="A43" s="8"/>
      <c r="C43" s="85" t="s">
        <v>155</v>
      </c>
      <c r="D43" s="117" t="s">
        <v>85</v>
      </c>
      <c r="E43" s="173">
        <f>(D42*2)*E12/60</f>
        <v>20</v>
      </c>
      <c r="F43" s="31" t="s">
        <v>43</v>
      </c>
      <c r="G43" s="173">
        <f>(D42*3)*E12/60</f>
        <v>30</v>
      </c>
      <c r="H43" s="32" t="s">
        <v>179</v>
      </c>
      <c r="I43" s="33"/>
      <c r="J43" s="17"/>
      <c r="K43" s="34"/>
      <c r="L43" s="15"/>
      <c r="M43" s="11"/>
      <c r="N43" s="8"/>
      <c r="O43" s="11"/>
      <c r="P43" s="11"/>
      <c r="Q43" s="11"/>
      <c r="R43" s="11"/>
      <c r="S43" s="11"/>
      <c r="T43" s="11"/>
    </row>
    <row r="44" spans="1:20" x14ac:dyDescent="0.25">
      <c r="A44" s="8"/>
      <c r="C44" s="54" t="s">
        <v>42</v>
      </c>
      <c r="D44" s="11"/>
      <c r="E44" s="12"/>
      <c r="F44" s="12"/>
      <c r="G44" s="16"/>
      <c r="H44" s="16"/>
      <c r="I44" s="17"/>
      <c r="J44" s="17"/>
      <c r="K44" s="15"/>
      <c r="L44" s="15"/>
      <c r="M44" s="11"/>
      <c r="N44" s="8"/>
      <c r="O44" s="11"/>
      <c r="P44" s="11"/>
      <c r="Q44" s="11"/>
      <c r="R44" s="11"/>
      <c r="S44" s="11"/>
      <c r="T44" s="11"/>
    </row>
    <row r="45" spans="1:20" x14ac:dyDescent="0.25">
      <c r="A45" s="8"/>
      <c r="C45" s="65" t="s">
        <v>180</v>
      </c>
      <c r="D45" s="84">
        <v>5</v>
      </c>
      <c r="E45" s="35" t="s">
        <v>171</v>
      </c>
      <c r="F45" s="35"/>
      <c r="G45" s="16"/>
      <c r="H45" s="16"/>
      <c r="I45" s="17"/>
      <c r="J45" s="17"/>
      <c r="K45" s="15"/>
      <c r="L45" s="15"/>
      <c r="M45" s="11"/>
      <c r="N45" s="8"/>
      <c r="O45" s="11"/>
      <c r="P45" s="11"/>
      <c r="Q45" s="11"/>
      <c r="R45" s="11"/>
      <c r="S45" s="11"/>
      <c r="T45" s="11"/>
    </row>
    <row r="46" spans="1:20" x14ac:dyDescent="0.25">
      <c r="A46" s="8"/>
      <c r="C46" s="11"/>
      <c r="D46" s="11"/>
      <c r="E46" s="12"/>
      <c r="F46" s="12"/>
      <c r="G46" s="16"/>
      <c r="H46" s="16"/>
      <c r="I46" s="17"/>
      <c r="J46" s="17"/>
      <c r="K46" s="15"/>
      <c r="L46" s="15"/>
      <c r="M46" s="11"/>
      <c r="N46" s="8"/>
      <c r="O46" s="11"/>
      <c r="P46" s="11"/>
      <c r="Q46" s="11"/>
      <c r="R46" s="11"/>
      <c r="S46" s="11"/>
      <c r="T46" s="11"/>
    </row>
    <row r="47" spans="1:20" ht="18.75" x14ac:dyDescent="0.3">
      <c r="A47" s="8"/>
      <c r="C47" s="53" t="s">
        <v>89</v>
      </c>
      <c r="D47" s="11"/>
      <c r="E47" s="12"/>
      <c r="F47" s="12"/>
      <c r="G47" s="16"/>
      <c r="H47" s="16"/>
      <c r="I47" s="17"/>
      <c r="J47" s="17"/>
      <c r="K47" s="15"/>
      <c r="L47" s="15"/>
      <c r="M47" s="11"/>
      <c r="N47" s="8"/>
      <c r="O47" s="11"/>
      <c r="P47" s="11"/>
      <c r="Q47" s="11"/>
      <c r="R47" s="11"/>
      <c r="S47" s="11"/>
      <c r="T47" s="11"/>
    </row>
    <row r="48" spans="1:20" x14ac:dyDescent="0.25">
      <c r="A48" s="8"/>
      <c r="C48" s="36" t="s">
        <v>120</v>
      </c>
      <c r="D48" s="11"/>
      <c r="E48" s="12"/>
      <c r="F48" s="12"/>
      <c r="G48" s="16"/>
      <c r="H48" s="16"/>
      <c r="I48" s="17"/>
      <c r="J48" s="17"/>
      <c r="K48" s="15"/>
      <c r="L48" s="15"/>
      <c r="M48" s="11"/>
      <c r="N48" s="8"/>
      <c r="O48" s="11"/>
      <c r="P48" s="11"/>
      <c r="Q48" s="11"/>
      <c r="R48" s="11"/>
      <c r="S48" s="11"/>
      <c r="T48" s="11"/>
    </row>
    <row r="49" spans="1:20" x14ac:dyDescent="0.25">
      <c r="A49" s="8"/>
      <c r="C49" s="80" t="s">
        <v>47</v>
      </c>
      <c r="D49" s="86">
        <v>44543</v>
      </c>
      <c r="E49" s="12"/>
      <c r="F49" s="12"/>
      <c r="G49" s="16"/>
      <c r="H49" s="16"/>
      <c r="I49" s="17"/>
      <c r="J49" s="17"/>
      <c r="K49" s="15"/>
      <c r="L49" s="15"/>
      <c r="M49" s="11"/>
      <c r="N49" s="8"/>
      <c r="O49" s="11"/>
      <c r="P49" s="11"/>
      <c r="Q49" s="11"/>
      <c r="R49" s="11"/>
      <c r="S49" s="11"/>
      <c r="T49" s="11"/>
    </row>
    <row r="50" spans="1:20" x14ac:dyDescent="0.25">
      <c r="A50" s="8"/>
      <c r="C50" s="80" t="s">
        <v>44</v>
      </c>
      <c r="D50" s="87">
        <v>630</v>
      </c>
      <c r="E50" s="12"/>
      <c r="F50" s="12"/>
      <c r="G50" s="16"/>
      <c r="H50" s="16"/>
      <c r="I50" s="17"/>
      <c r="J50" s="17"/>
      <c r="K50" s="15"/>
      <c r="L50" s="15"/>
      <c r="M50" s="11"/>
      <c r="N50" s="8"/>
      <c r="O50" s="11"/>
      <c r="P50" s="11"/>
      <c r="Q50" s="11"/>
      <c r="R50" s="11"/>
      <c r="S50" s="11"/>
      <c r="T50" s="11"/>
    </row>
    <row r="51" spans="1:20" x14ac:dyDescent="0.25">
      <c r="A51" s="8"/>
      <c r="C51" s="80" t="s">
        <v>119</v>
      </c>
      <c r="D51" s="87">
        <v>800</v>
      </c>
      <c r="E51" s="12"/>
      <c r="F51" s="12"/>
      <c r="G51" s="16"/>
      <c r="H51" s="16"/>
      <c r="I51" s="17"/>
      <c r="J51" s="17"/>
      <c r="K51" s="15"/>
      <c r="L51" s="15"/>
      <c r="M51" s="11"/>
      <c r="N51" s="8"/>
      <c r="O51" s="11"/>
      <c r="P51" s="11"/>
      <c r="Q51" s="11"/>
      <c r="R51" s="11"/>
      <c r="S51" s="11"/>
      <c r="T51" s="11"/>
    </row>
    <row r="52" spans="1:20" x14ac:dyDescent="0.25">
      <c r="A52" s="8"/>
      <c r="C52" s="80" t="s">
        <v>45</v>
      </c>
      <c r="D52" s="118">
        <f>D51-D50</f>
        <v>170</v>
      </c>
      <c r="E52" s="12"/>
      <c r="F52" s="12"/>
      <c r="G52" s="16"/>
      <c r="H52" s="16"/>
      <c r="I52" s="17"/>
      <c r="J52" s="17"/>
      <c r="K52" s="15"/>
      <c r="L52" s="15"/>
      <c r="M52" s="11"/>
      <c r="N52" s="8"/>
      <c r="O52" s="11"/>
      <c r="P52" s="11"/>
      <c r="Q52" s="11"/>
      <c r="R52" s="11"/>
      <c r="S52" s="11"/>
      <c r="T52" s="11"/>
    </row>
    <row r="53" spans="1:20" x14ac:dyDescent="0.25">
      <c r="A53" s="8"/>
      <c r="C53" s="80" t="s">
        <v>118</v>
      </c>
      <c r="D53" s="87">
        <v>2.5</v>
      </c>
      <c r="E53" s="12"/>
      <c r="F53" s="12"/>
      <c r="G53" s="16"/>
      <c r="H53" s="16"/>
      <c r="I53" s="17"/>
      <c r="J53" s="17"/>
      <c r="K53" s="15"/>
      <c r="L53" s="15"/>
      <c r="M53" s="11"/>
      <c r="N53" s="8"/>
      <c r="O53" s="11"/>
      <c r="P53" s="11"/>
      <c r="Q53" s="11"/>
      <c r="R53" s="11"/>
      <c r="S53" s="11"/>
      <c r="T53" s="11"/>
    </row>
    <row r="54" spans="1:20" x14ac:dyDescent="0.25">
      <c r="A54" s="8"/>
      <c r="C54" s="80" t="s">
        <v>117</v>
      </c>
      <c r="D54" s="118">
        <f>D52/D53</f>
        <v>68</v>
      </c>
      <c r="E54" s="12"/>
      <c r="F54" s="12"/>
      <c r="G54" s="16"/>
      <c r="H54" s="16"/>
      <c r="I54" s="17"/>
      <c r="J54" s="17"/>
      <c r="K54" s="15"/>
      <c r="L54" s="15"/>
      <c r="M54" s="11"/>
      <c r="N54" s="8"/>
      <c r="O54" s="11"/>
      <c r="P54" s="11"/>
      <c r="Q54" s="11"/>
      <c r="R54" s="11"/>
      <c r="S54" s="11"/>
      <c r="T54" s="11"/>
    </row>
    <row r="55" spans="1:20" x14ac:dyDescent="0.25">
      <c r="A55" s="8"/>
      <c r="C55" s="80" t="s">
        <v>86</v>
      </c>
      <c r="D55" s="174">
        <f>D49+D54</f>
        <v>44611</v>
      </c>
      <c r="E55" s="12"/>
      <c r="F55" s="12"/>
      <c r="G55" s="16"/>
      <c r="H55" s="16"/>
      <c r="I55" s="17"/>
      <c r="J55" s="17"/>
      <c r="K55" s="15"/>
      <c r="L55" s="15"/>
      <c r="M55" s="11"/>
      <c r="N55" s="8"/>
      <c r="O55" s="11"/>
      <c r="P55" s="11"/>
      <c r="Q55" s="11"/>
      <c r="R55" s="11"/>
      <c r="S55" s="11"/>
      <c r="T55" s="11"/>
    </row>
    <row r="56" spans="1:20" x14ac:dyDescent="0.25">
      <c r="A56" s="8"/>
      <c r="C56" s="80" t="s">
        <v>116</v>
      </c>
      <c r="D56" s="87">
        <v>6.25</v>
      </c>
      <c r="E56" s="12"/>
      <c r="F56" s="12"/>
      <c r="G56" s="16"/>
      <c r="H56" s="16"/>
      <c r="I56" s="17"/>
      <c r="J56" s="17"/>
      <c r="K56" s="15"/>
      <c r="L56" s="15"/>
      <c r="M56" s="11"/>
      <c r="N56" s="8"/>
      <c r="O56" s="11"/>
      <c r="P56" s="11"/>
      <c r="Q56" s="11"/>
      <c r="R56" s="11"/>
      <c r="S56" s="11"/>
      <c r="T56" s="11"/>
    </row>
    <row r="57" spans="1:20" x14ac:dyDescent="0.25">
      <c r="A57" s="8"/>
      <c r="C57" s="80" t="s">
        <v>115</v>
      </c>
      <c r="D57" s="118">
        <f>D51-(D51*D56/100)</f>
        <v>750</v>
      </c>
      <c r="E57" s="12"/>
      <c r="F57" s="12"/>
      <c r="G57" s="16"/>
      <c r="H57" s="16"/>
      <c r="I57" s="17"/>
      <c r="J57" s="17"/>
      <c r="K57" s="15"/>
      <c r="L57" s="15"/>
      <c r="M57" s="11"/>
      <c r="N57" s="8"/>
      <c r="O57" s="11"/>
      <c r="P57" s="11"/>
      <c r="Q57" s="11"/>
      <c r="R57" s="11"/>
      <c r="S57" s="11"/>
      <c r="T57" s="11"/>
    </row>
    <row r="58" spans="1:20" x14ac:dyDescent="0.25">
      <c r="A58" s="8"/>
      <c r="C58" s="11"/>
      <c r="D58" s="11"/>
      <c r="E58" s="12"/>
      <c r="F58" s="12"/>
      <c r="G58" s="16"/>
      <c r="H58" s="16"/>
      <c r="I58" s="17"/>
      <c r="J58" s="17"/>
      <c r="K58" s="15"/>
      <c r="L58" s="15"/>
      <c r="M58" s="11"/>
      <c r="N58" s="8"/>
      <c r="O58" s="11"/>
      <c r="P58" s="11"/>
      <c r="Q58" s="11"/>
      <c r="R58" s="11"/>
      <c r="S58" s="11"/>
      <c r="T58" s="11"/>
    </row>
    <row r="59" spans="1:20" ht="18.75" x14ac:dyDescent="0.3">
      <c r="A59" s="8"/>
      <c r="C59" s="53" t="s">
        <v>147</v>
      </c>
      <c r="D59" s="11"/>
      <c r="E59" s="12"/>
      <c r="F59" s="88">
        <v>100</v>
      </c>
      <c r="G59" s="16" t="s">
        <v>148</v>
      </c>
      <c r="H59" s="16"/>
      <c r="I59" s="17"/>
      <c r="J59" s="17"/>
      <c r="K59" s="15"/>
      <c r="L59" s="15"/>
      <c r="M59" s="16"/>
      <c r="N59" s="139"/>
      <c r="O59" s="11"/>
      <c r="P59" s="11"/>
      <c r="Q59" s="11"/>
      <c r="R59" s="11"/>
      <c r="S59" s="11"/>
      <c r="T59" s="11"/>
    </row>
    <row r="60" spans="1:20" x14ac:dyDescent="0.25">
      <c r="A60" s="8"/>
      <c r="C60" s="37"/>
      <c r="D60" s="11"/>
      <c r="E60" s="59" t="s">
        <v>26</v>
      </c>
      <c r="F60" s="59"/>
      <c r="G60" s="31" t="s">
        <v>146</v>
      </c>
      <c r="H60" s="31"/>
      <c r="I60" s="17"/>
      <c r="J60" s="17"/>
      <c r="K60" s="15"/>
      <c r="L60" s="15"/>
      <c r="M60" s="16"/>
      <c r="N60" s="139"/>
      <c r="O60" s="11"/>
      <c r="P60" s="11"/>
      <c r="Q60" s="11"/>
      <c r="R60" s="11"/>
      <c r="S60" s="11"/>
      <c r="T60" s="11"/>
    </row>
    <row r="61" spans="1:20" x14ac:dyDescent="0.25">
      <c r="A61" s="8"/>
      <c r="C61" s="11" t="s">
        <v>114</v>
      </c>
      <c r="D61" s="11"/>
      <c r="E61" s="89">
        <v>37</v>
      </c>
      <c r="F61" s="60" t="s">
        <v>67</v>
      </c>
      <c r="G61" s="90">
        <v>48</v>
      </c>
      <c r="H61" s="45" t="s">
        <v>67</v>
      </c>
      <c r="I61" s="17"/>
      <c r="J61" s="17"/>
      <c r="K61" s="15"/>
      <c r="L61" s="15"/>
      <c r="M61" s="38"/>
      <c r="N61" s="145"/>
      <c r="O61" s="11"/>
      <c r="P61" s="11"/>
      <c r="Q61" s="11"/>
      <c r="R61" s="11"/>
      <c r="S61" s="11"/>
      <c r="T61" s="11"/>
    </row>
    <row r="62" spans="1:20" x14ac:dyDescent="0.25">
      <c r="A62" s="8"/>
      <c r="C62" s="11"/>
      <c r="D62" s="11"/>
      <c r="E62" s="39"/>
      <c r="F62" s="40"/>
      <c r="G62" s="33"/>
      <c r="H62" s="41"/>
      <c r="I62" s="17"/>
      <c r="J62" s="17"/>
      <c r="K62" s="15"/>
      <c r="L62" s="15"/>
      <c r="M62" s="38"/>
      <c r="N62" s="145"/>
      <c r="O62" s="11"/>
      <c r="P62" s="11"/>
      <c r="Q62" s="11"/>
      <c r="R62" s="11"/>
      <c r="S62" s="11"/>
      <c r="T62" s="11"/>
    </row>
    <row r="63" spans="1:20" x14ac:dyDescent="0.25">
      <c r="A63" s="8"/>
      <c r="C63" s="13"/>
      <c r="D63" s="13"/>
      <c r="E63" s="35"/>
      <c r="F63" s="25"/>
      <c r="G63" s="26"/>
      <c r="H63" s="26"/>
      <c r="I63" s="26"/>
      <c r="J63" s="26"/>
      <c r="K63" s="27"/>
      <c r="L63" s="27"/>
      <c r="M63" s="47"/>
      <c r="N63" s="145"/>
      <c r="O63" s="11"/>
      <c r="P63" s="11"/>
      <c r="Q63" s="11"/>
      <c r="R63" s="11"/>
      <c r="S63" s="11"/>
      <c r="T63" s="11"/>
    </row>
    <row r="64" spans="1:20" x14ac:dyDescent="0.25">
      <c r="A64" s="8"/>
      <c r="C64" s="91" t="s">
        <v>113</v>
      </c>
      <c r="D64" s="92" t="s">
        <v>1</v>
      </c>
      <c r="E64" s="92" t="s">
        <v>66</v>
      </c>
      <c r="F64" s="93"/>
      <c r="G64" s="94" t="s">
        <v>66</v>
      </c>
      <c r="H64" s="31"/>
      <c r="I64" s="17"/>
      <c r="J64" s="17"/>
      <c r="K64" s="15"/>
      <c r="L64" s="15"/>
      <c r="M64" s="38"/>
      <c r="N64" s="145"/>
      <c r="O64" s="11"/>
      <c r="P64" s="11"/>
      <c r="Q64" s="11"/>
      <c r="R64" s="11"/>
      <c r="S64" s="11"/>
      <c r="T64" s="11"/>
    </row>
    <row r="65" spans="1:20" x14ac:dyDescent="0.25">
      <c r="A65" s="8"/>
      <c r="C65" s="74" t="s">
        <v>112</v>
      </c>
      <c r="D65" s="95">
        <v>2.7E-2</v>
      </c>
      <c r="E65" s="96">
        <f>D65*$F$59*$E$61</f>
        <v>99.9</v>
      </c>
      <c r="F65" s="97"/>
      <c r="G65" s="98">
        <f>D65*$F$59*$G$61</f>
        <v>129.60000000000002</v>
      </c>
      <c r="H65" s="48"/>
      <c r="I65" s="17"/>
      <c r="J65" s="17"/>
      <c r="K65" s="15"/>
      <c r="L65" s="15"/>
      <c r="M65" s="11"/>
      <c r="N65" s="146"/>
      <c r="O65" s="11"/>
      <c r="P65" s="11"/>
      <c r="Q65" s="11"/>
      <c r="R65" s="11"/>
      <c r="S65" s="11"/>
      <c r="T65" s="11"/>
    </row>
    <row r="66" spans="1:20" x14ac:dyDescent="0.25">
      <c r="A66" s="8"/>
      <c r="C66" s="74" t="s">
        <v>64</v>
      </c>
      <c r="D66" s="95">
        <v>5.4000000000000003E-3</v>
      </c>
      <c r="E66" s="96">
        <f>D66*$F$59*$E$61</f>
        <v>19.98</v>
      </c>
      <c r="F66" s="97"/>
      <c r="G66" s="98">
        <f t="shared" ref="G66:G77" si="0">D66*$F$59*$G$61</f>
        <v>25.92</v>
      </c>
      <c r="H66" s="31"/>
      <c r="I66" s="17"/>
      <c r="J66" s="17"/>
      <c r="K66" s="15"/>
      <c r="L66" s="15"/>
      <c r="M66" s="11"/>
      <c r="N66" s="146"/>
      <c r="O66" s="11"/>
      <c r="P66" s="11"/>
      <c r="Q66" s="11"/>
      <c r="R66" s="11"/>
      <c r="S66" s="11"/>
      <c r="T66" s="11"/>
    </row>
    <row r="67" spans="1:20" x14ac:dyDescent="0.25">
      <c r="A67" s="8"/>
      <c r="C67" s="74" t="s">
        <v>65</v>
      </c>
      <c r="D67" s="95">
        <v>8.0999999999999996E-3</v>
      </c>
      <c r="E67" s="96">
        <f>D67*$F$59*$E$61</f>
        <v>29.97</v>
      </c>
      <c r="F67" s="97"/>
      <c r="G67" s="98">
        <f t="shared" si="0"/>
        <v>38.879999999999995</v>
      </c>
      <c r="H67" s="31"/>
      <c r="I67" s="17"/>
      <c r="J67" s="17"/>
      <c r="K67" s="15"/>
      <c r="L67" s="15"/>
      <c r="M67" s="11"/>
      <c r="N67" s="146"/>
      <c r="O67" s="11"/>
      <c r="P67" s="11"/>
      <c r="Q67" s="11"/>
      <c r="R67" s="11"/>
      <c r="S67" s="11"/>
      <c r="T67" s="11"/>
    </row>
    <row r="68" spans="1:20" x14ac:dyDescent="0.25">
      <c r="A68" s="8"/>
      <c r="C68" s="74" t="s">
        <v>37</v>
      </c>
      <c r="D68" s="95">
        <v>2.7000000000000001E-3</v>
      </c>
      <c r="E68" s="96">
        <f>D68*$F$59*$E$61</f>
        <v>9.99</v>
      </c>
      <c r="F68" s="97"/>
      <c r="G68" s="98">
        <f t="shared" si="0"/>
        <v>12.96</v>
      </c>
      <c r="H68" s="31"/>
      <c r="I68" s="17"/>
      <c r="J68" s="17"/>
      <c r="K68" s="15"/>
      <c r="L68" s="15"/>
      <c r="M68" s="11"/>
      <c r="N68" s="146"/>
      <c r="O68" s="11"/>
      <c r="P68" s="11"/>
      <c r="Q68" s="11"/>
      <c r="R68" s="11"/>
      <c r="S68" s="11"/>
      <c r="T68" s="11"/>
    </row>
    <row r="69" spans="1:20" x14ac:dyDescent="0.25">
      <c r="A69" s="8"/>
      <c r="C69" s="74" t="s">
        <v>22</v>
      </c>
      <c r="D69" s="95">
        <v>1.4E-3</v>
      </c>
      <c r="E69" s="96">
        <f t="shared" ref="E69:E77" si="1">D69*$F$59*$E$61</f>
        <v>5.18</v>
      </c>
      <c r="F69" s="97"/>
      <c r="G69" s="98">
        <f t="shared" si="0"/>
        <v>6.7199999999999989</v>
      </c>
      <c r="H69" s="31"/>
      <c r="I69" s="17"/>
      <c r="J69" s="17"/>
      <c r="K69" s="15"/>
      <c r="L69" s="15"/>
      <c r="M69" s="11"/>
      <c r="N69" s="146"/>
      <c r="O69" s="11"/>
      <c r="P69" s="11"/>
      <c r="Q69" s="11"/>
      <c r="R69" s="11"/>
      <c r="S69" s="11"/>
      <c r="T69" s="11"/>
    </row>
    <row r="70" spans="1:20" x14ac:dyDescent="0.25">
      <c r="A70" s="8"/>
      <c r="C70" s="74" t="s">
        <v>24</v>
      </c>
      <c r="D70" s="95">
        <v>8.0999999999999996E-3</v>
      </c>
      <c r="E70" s="96">
        <f t="shared" si="1"/>
        <v>29.97</v>
      </c>
      <c r="F70" s="97"/>
      <c r="G70" s="98">
        <f t="shared" si="0"/>
        <v>38.879999999999995</v>
      </c>
      <c r="H70" s="31"/>
      <c r="I70" s="17"/>
      <c r="J70" s="17"/>
      <c r="K70" s="15"/>
      <c r="L70" s="15"/>
      <c r="M70" s="11"/>
      <c r="N70" s="146"/>
      <c r="O70" s="11"/>
      <c r="P70" s="11"/>
      <c r="Q70" s="11"/>
      <c r="R70" s="11"/>
      <c r="S70" s="11"/>
      <c r="T70" s="11"/>
    </row>
    <row r="71" spans="1:20" x14ac:dyDescent="0.25">
      <c r="A71" s="8"/>
      <c r="C71" s="74" t="s">
        <v>111</v>
      </c>
      <c r="D71" s="95">
        <v>8.0999999999999996E-3</v>
      </c>
      <c r="E71" s="96">
        <f t="shared" si="1"/>
        <v>29.97</v>
      </c>
      <c r="F71" s="97"/>
      <c r="G71" s="98">
        <f t="shared" si="0"/>
        <v>38.879999999999995</v>
      </c>
      <c r="H71" s="31"/>
      <c r="I71" s="17"/>
      <c r="J71" s="17"/>
      <c r="K71" s="15"/>
      <c r="L71" s="15"/>
      <c r="M71" s="11"/>
      <c r="N71" s="146"/>
      <c r="O71" s="11"/>
      <c r="P71" s="11"/>
      <c r="Q71" s="11"/>
      <c r="R71" s="11"/>
      <c r="S71" s="11"/>
      <c r="T71" s="11"/>
    </row>
    <row r="72" spans="1:20" x14ac:dyDescent="0.25">
      <c r="A72" s="8"/>
      <c r="C72" s="74" t="s">
        <v>25</v>
      </c>
      <c r="D72" s="95">
        <v>1.0800000000000001E-2</v>
      </c>
      <c r="E72" s="96">
        <f t="shared" si="1"/>
        <v>39.96</v>
      </c>
      <c r="F72" s="97"/>
      <c r="G72" s="98">
        <f t="shared" si="0"/>
        <v>51.84</v>
      </c>
      <c r="H72" s="31"/>
      <c r="I72" s="17"/>
      <c r="J72" s="17"/>
      <c r="K72" s="15"/>
      <c r="L72" s="15"/>
      <c r="M72" s="11"/>
      <c r="N72" s="146"/>
      <c r="O72" s="11"/>
      <c r="P72" s="11"/>
      <c r="Q72" s="11"/>
      <c r="R72" s="11"/>
      <c r="S72" s="11"/>
      <c r="T72" s="11"/>
    </row>
    <row r="73" spans="1:20" x14ac:dyDescent="0.25">
      <c r="A73" s="8"/>
      <c r="C73" s="74" t="s">
        <v>61</v>
      </c>
      <c r="D73" s="95">
        <v>8.1100000000000005E-2</v>
      </c>
      <c r="E73" s="96">
        <f t="shared" si="1"/>
        <v>300.07000000000005</v>
      </c>
      <c r="F73" s="97"/>
      <c r="G73" s="98">
        <f t="shared" si="0"/>
        <v>389.28000000000009</v>
      </c>
      <c r="H73" s="31"/>
      <c r="I73" s="17"/>
      <c r="J73" s="17"/>
      <c r="K73" s="15"/>
      <c r="L73" s="15"/>
      <c r="M73" s="11"/>
      <c r="N73" s="146"/>
      <c r="O73" s="11"/>
      <c r="P73" s="11"/>
      <c r="Q73" s="11"/>
      <c r="R73" s="11"/>
      <c r="S73" s="11"/>
      <c r="T73" s="11"/>
    </row>
    <row r="74" spans="1:20" x14ac:dyDescent="0.25">
      <c r="A74" s="8"/>
      <c r="C74" s="74" t="s">
        <v>110</v>
      </c>
      <c r="D74" s="95">
        <v>0.20949999999999999</v>
      </c>
      <c r="E74" s="96">
        <f t="shared" si="1"/>
        <v>775.15</v>
      </c>
      <c r="F74" s="97"/>
      <c r="G74" s="98">
        <f t="shared" si="0"/>
        <v>1005.5999999999999</v>
      </c>
      <c r="H74" s="31"/>
      <c r="I74" s="17"/>
      <c r="J74" s="17"/>
      <c r="K74" s="15"/>
      <c r="L74" s="15"/>
      <c r="M74" s="11"/>
      <c r="N74" s="146"/>
      <c r="O74" s="11"/>
      <c r="P74" s="11"/>
      <c r="Q74" s="11"/>
      <c r="R74" s="11"/>
      <c r="S74" s="11"/>
      <c r="T74" s="11"/>
    </row>
    <row r="75" spans="1:20" x14ac:dyDescent="0.25">
      <c r="A75" s="8"/>
      <c r="C75" s="74" t="s">
        <v>63</v>
      </c>
      <c r="D75" s="95">
        <v>0.1784</v>
      </c>
      <c r="E75" s="96">
        <f t="shared" si="1"/>
        <v>660.08</v>
      </c>
      <c r="F75" s="97"/>
      <c r="G75" s="98">
        <f t="shared" si="0"/>
        <v>856.31999999999994</v>
      </c>
      <c r="H75" s="31"/>
      <c r="J75" s="17"/>
      <c r="K75" s="15"/>
      <c r="L75" s="15"/>
      <c r="M75" s="11"/>
      <c r="N75" s="146"/>
      <c r="O75" s="11"/>
      <c r="P75" s="11"/>
      <c r="Q75" s="11"/>
      <c r="R75" s="11"/>
      <c r="S75" s="11"/>
      <c r="T75" s="11"/>
    </row>
    <row r="76" spans="1:20" x14ac:dyDescent="0.25">
      <c r="A76" s="8"/>
      <c r="C76" s="74" t="s">
        <v>108</v>
      </c>
      <c r="D76" s="95">
        <v>0.35139999999999999</v>
      </c>
      <c r="E76" s="96">
        <f t="shared" si="1"/>
        <v>1300.18</v>
      </c>
      <c r="F76" s="97"/>
      <c r="G76" s="98">
        <f t="shared" si="0"/>
        <v>1686.72</v>
      </c>
      <c r="H76" s="31"/>
      <c r="I76" s="17"/>
      <c r="J76" s="17"/>
      <c r="K76" s="15"/>
      <c r="L76" s="15"/>
      <c r="M76" s="11"/>
      <c r="N76" s="146"/>
      <c r="O76" s="11"/>
      <c r="P76" s="11"/>
      <c r="Q76" s="11"/>
      <c r="R76" s="11"/>
      <c r="S76" s="11"/>
      <c r="T76" s="11"/>
    </row>
    <row r="77" spans="1:20" x14ac:dyDescent="0.25">
      <c r="A77" s="8"/>
      <c r="C77" s="74" t="s">
        <v>109</v>
      </c>
      <c r="D77" s="95">
        <v>0.108</v>
      </c>
      <c r="E77" s="62">
        <f t="shared" si="1"/>
        <v>399.6</v>
      </c>
      <c r="F77" s="97"/>
      <c r="G77" s="99">
        <f t="shared" si="0"/>
        <v>518.40000000000009</v>
      </c>
      <c r="H77" s="31"/>
      <c r="I77" s="17"/>
      <c r="J77" s="17"/>
      <c r="K77" s="15"/>
      <c r="L77" s="15"/>
      <c r="M77" s="11"/>
      <c r="N77" s="146"/>
      <c r="O77" s="11"/>
      <c r="P77" s="11"/>
      <c r="Q77" s="11"/>
      <c r="R77" s="11"/>
      <c r="S77" s="11"/>
      <c r="T77" s="11"/>
    </row>
    <row r="78" spans="1:20" x14ac:dyDescent="0.25">
      <c r="A78" s="8"/>
      <c r="C78" s="74"/>
      <c r="D78" s="100" t="s">
        <v>32</v>
      </c>
      <c r="E78" s="101">
        <f>SUM(E65:E77)</f>
        <v>3699.9999999999995</v>
      </c>
      <c r="F78" s="97"/>
      <c r="G78" s="102">
        <f>SUM(G65:G77)</f>
        <v>4800</v>
      </c>
      <c r="H78" s="31"/>
      <c r="I78" s="150" t="s">
        <v>121</v>
      </c>
      <c r="J78" s="17"/>
      <c r="K78" s="15"/>
      <c r="L78" s="15"/>
      <c r="M78" s="11"/>
      <c r="N78" s="146"/>
      <c r="O78" s="11"/>
      <c r="P78" s="11"/>
      <c r="Q78" s="11"/>
      <c r="R78" s="11"/>
      <c r="S78" s="11"/>
      <c r="T78" s="11"/>
    </row>
    <row r="79" spans="1:20" x14ac:dyDescent="0.25">
      <c r="A79" s="8"/>
      <c r="C79" s="107"/>
      <c r="D79" s="112"/>
      <c r="E79" s="113"/>
      <c r="F79" s="109"/>
      <c r="G79" s="114"/>
      <c r="H79" s="31"/>
      <c r="I79" s="17"/>
      <c r="J79" s="17"/>
      <c r="K79" s="15"/>
      <c r="L79" s="15"/>
      <c r="M79" s="11"/>
      <c r="N79" s="146"/>
      <c r="O79" s="11"/>
      <c r="P79" s="11"/>
      <c r="Q79" s="11"/>
      <c r="R79" s="11"/>
      <c r="S79" s="11"/>
      <c r="T79" s="11"/>
    </row>
    <row r="80" spans="1:20" x14ac:dyDescent="0.25">
      <c r="A80" s="8"/>
      <c r="C80" s="74" t="s">
        <v>107</v>
      </c>
      <c r="D80" s="100" t="s">
        <v>66</v>
      </c>
      <c r="E80" s="103"/>
      <c r="F80" s="105"/>
      <c r="G80" s="104">
        <f>G78-E78</f>
        <v>1100.0000000000005</v>
      </c>
      <c r="H80" s="31"/>
      <c r="I80" s="49"/>
      <c r="J80" s="17"/>
      <c r="K80" s="15"/>
      <c r="L80" s="15"/>
      <c r="M80" s="11"/>
      <c r="N80" s="146"/>
      <c r="O80" s="11"/>
      <c r="P80" s="11"/>
      <c r="Q80" s="11"/>
      <c r="R80" s="11"/>
      <c r="S80" s="11"/>
      <c r="T80" s="11"/>
    </row>
    <row r="81" spans="1:20" x14ac:dyDescent="0.25">
      <c r="A81" s="8"/>
      <c r="C81" s="74" t="s">
        <v>149</v>
      </c>
      <c r="D81" s="100" t="s">
        <v>84</v>
      </c>
      <c r="E81" s="97"/>
      <c r="F81" s="105" t="s">
        <v>80</v>
      </c>
      <c r="G81" s="106">
        <f>E12</f>
        <v>25</v>
      </c>
      <c r="H81" s="31"/>
      <c r="I81" s="17"/>
      <c r="J81" s="17"/>
      <c r="K81" s="15"/>
      <c r="L81" s="15"/>
      <c r="M81" s="11"/>
      <c r="N81" s="8"/>
      <c r="O81" s="11"/>
      <c r="P81" s="11"/>
      <c r="Q81" s="11"/>
      <c r="R81" s="11"/>
      <c r="S81" s="11"/>
      <c r="T81" s="11"/>
    </row>
    <row r="82" spans="1:20" x14ac:dyDescent="0.25">
      <c r="A82" s="8"/>
      <c r="C82" s="107" t="s">
        <v>151</v>
      </c>
      <c r="D82" s="108" t="s">
        <v>150</v>
      </c>
      <c r="E82" s="109"/>
      <c r="F82" s="110"/>
      <c r="G82" s="111">
        <f>G80*G81</f>
        <v>27500.000000000011</v>
      </c>
      <c r="H82" s="31"/>
      <c r="I82" s="17"/>
      <c r="J82" s="17"/>
      <c r="K82" s="15"/>
      <c r="L82" s="15"/>
      <c r="M82" s="11"/>
      <c r="N82" s="8"/>
      <c r="O82" s="11"/>
      <c r="P82" s="11"/>
      <c r="Q82" s="11"/>
      <c r="R82" s="11"/>
      <c r="S82" s="11"/>
      <c r="T82" s="11"/>
    </row>
    <row r="83" spans="1:20" x14ac:dyDescent="0.25">
      <c r="A83" s="8"/>
      <c r="C83" s="11"/>
      <c r="D83" s="11"/>
      <c r="E83" s="12"/>
      <c r="F83" s="12"/>
      <c r="G83" s="16"/>
      <c r="H83" s="16"/>
      <c r="I83" s="17"/>
      <c r="J83" s="17"/>
      <c r="K83" s="15"/>
      <c r="L83" s="15"/>
      <c r="M83" s="11"/>
      <c r="N83" s="8"/>
      <c r="O83" s="11"/>
      <c r="P83" s="11"/>
      <c r="Q83" s="11"/>
      <c r="R83" s="11"/>
      <c r="S83" s="11"/>
      <c r="T83" s="11"/>
    </row>
    <row r="84" spans="1:20" x14ac:dyDescent="0.25">
      <c r="A84" s="8"/>
      <c r="C84" s="50" t="s">
        <v>106</v>
      </c>
      <c r="D84" s="11"/>
      <c r="E84" s="12"/>
      <c r="F84" s="12"/>
      <c r="G84" s="16"/>
      <c r="H84" s="16"/>
      <c r="I84" s="17"/>
      <c r="J84" s="17"/>
      <c r="K84" s="15"/>
      <c r="L84" s="15"/>
      <c r="M84" s="11"/>
      <c r="N84" s="8"/>
      <c r="O84" s="11"/>
      <c r="P84" s="11"/>
      <c r="Q84" s="11"/>
      <c r="R84" s="11"/>
      <c r="S84" s="11"/>
      <c r="T84" s="11"/>
    </row>
    <row r="85" spans="1:20" x14ac:dyDescent="0.25">
      <c r="A85" s="8"/>
      <c r="C85" s="63" t="s">
        <v>181</v>
      </c>
      <c r="D85" s="11"/>
      <c r="E85" s="12"/>
      <c r="F85" s="12"/>
      <c r="G85" s="16"/>
      <c r="H85" s="16"/>
      <c r="I85" s="17"/>
      <c r="J85" s="17"/>
      <c r="K85" s="15"/>
      <c r="L85" s="15"/>
      <c r="M85" s="11"/>
      <c r="N85" s="8"/>
      <c r="O85" s="11"/>
      <c r="P85" s="11"/>
      <c r="Q85" s="11"/>
      <c r="R85" s="11"/>
      <c r="S85" s="11"/>
      <c r="T85" s="11"/>
    </row>
    <row r="86" spans="1:20" x14ac:dyDescent="0.25">
      <c r="A86" s="8"/>
      <c r="C86" s="63" t="s">
        <v>182</v>
      </c>
      <c r="D86" s="11"/>
      <c r="E86" s="12"/>
      <c r="F86" s="12"/>
      <c r="G86" s="16"/>
      <c r="H86" s="16"/>
      <c r="I86" s="17"/>
      <c r="J86" s="17"/>
      <c r="K86" s="15"/>
      <c r="L86" s="15"/>
      <c r="M86" s="11"/>
      <c r="N86" s="8"/>
      <c r="O86" s="11"/>
      <c r="P86" s="11"/>
      <c r="Q86" s="11"/>
      <c r="R86" s="11"/>
      <c r="S86" s="11"/>
      <c r="T86" s="11"/>
    </row>
    <row r="87" spans="1:20" x14ac:dyDescent="0.25">
      <c r="A87" s="8"/>
      <c r="C87" s="63" t="s">
        <v>183</v>
      </c>
      <c r="D87" s="11"/>
      <c r="E87" s="12"/>
      <c r="F87" s="12"/>
      <c r="G87" s="16"/>
      <c r="H87" s="16"/>
      <c r="I87" s="17"/>
      <c r="J87" s="17"/>
      <c r="K87" s="15"/>
      <c r="L87" s="15"/>
      <c r="M87" s="11"/>
      <c r="N87" s="8"/>
      <c r="O87" s="11"/>
      <c r="P87" s="11"/>
      <c r="Q87" s="11"/>
      <c r="R87" s="11"/>
      <c r="S87" s="11"/>
      <c r="T87" s="11"/>
    </row>
    <row r="88" spans="1:20" x14ac:dyDescent="0.25">
      <c r="A88" s="8"/>
      <c r="C88" s="64">
        <v>44720</v>
      </c>
      <c r="D88" s="11"/>
      <c r="E88" s="12"/>
      <c r="F88" s="12"/>
      <c r="G88" s="16"/>
      <c r="H88" s="16"/>
      <c r="I88" s="17"/>
      <c r="J88" s="17"/>
      <c r="K88" s="15"/>
      <c r="L88" s="15"/>
      <c r="M88" s="11"/>
      <c r="N88" s="8"/>
      <c r="O88" s="11"/>
      <c r="P88" s="11"/>
      <c r="Q88" s="11"/>
      <c r="R88" s="11"/>
      <c r="S88" s="11"/>
      <c r="T88" s="11"/>
    </row>
    <row r="89" spans="1:20" x14ac:dyDescent="0.25">
      <c r="A89" s="8"/>
      <c r="C89" s="11"/>
      <c r="D89" s="11"/>
      <c r="E89" s="12"/>
      <c r="F89" s="12"/>
      <c r="G89" s="16"/>
      <c r="H89" s="16"/>
      <c r="I89" s="17"/>
      <c r="J89" s="17"/>
      <c r="K89" s="15"/>
      <c r="L89" s="15"/>
      <c r="M89" s="11"/>
      <c r="N89" s="8"/>
      <c r="O89" s="11"/>
      <c r="P89" s="11"/>
      <c r="Q89" s="11"/>
      <c r="R89" s="11"/>
      <c r="S89" s="11"/>
      <c r="T89" s="11"/>
    </row>
    <row r="90" spans="1:20" x14ac:dyDescent="0.25">
      <c r="A90" s="8"/>
      <c r="C90" s="11"/>
      <c r="D90" s="11"/>
      <c r="E90" s="12"/>
      <c r="F90" s="12"/>
      <c r="G90" s="16"/>
      <c r="H90" s="16"/>
      <c r="I90" s="17"/>
      <c r="J90" s="17"/>
      <c r="K90" s="15"/>
      <c r="L90" s="15"/>
      <c r="M90" s="11"/>
      <c r="N90" s="8"/>
      <c r="O90" s="11"/>
      <c r="P90" s="11"/>
      <c r="Q90" s="11"/>
      <c r="R90" s="11"/>
      <c r="S90" s="11"/>
      <c r="T90" s="11"/>
    </row>
    <row r="91" spans="1:20" x14ac:dyDescent="0.25">
      <c r="A91" s="8"/>
      <c r="B91" s="8"/>
      <c r="C91" s="8"/>
      <c r="D91" s="8"/>
      <c r="E91" s="9"/>
      <c r="F91" s="9"/>
      <c r="G91" s="139"/>
      <c r="H91" s="139"/>
      <c r="I91" s="140"/>
      <c r="J91" s="140"/>
      <c r="K91" s="138"/>
      <c r="L91" s="138"/>
      <c r="M91" s="8"/>
      <c r="N91" s="8"/>
      <c r="O91" s="11"/>
      <c r="P91" s="11"/>
      <c r="Q91" s="11"/>
      <c r="R91" s="11"/>
      <c r="S91" s="11"/>
      <c r="T91" s="11"/>
    </row>
    <row r="92" spans="1:20" x14ac:dyDescent="0.25">
      <c r="C92" s="11"/>
      <c r="D92" s="11"/>
      <c r="E92" s="12"/>
      <c r="F92" s="12"/>
      <c r="G92" s="16"/>
      <c r="H92" s="16"/>
      <c r="I92" s="17"/>
      <c r="J92" s="17"/>
      <c r="K92" s="15"/>
      <c r="L92" s="15"/>
      <c r="M92" s="11"/>
      <c r="N92" s="11"/>
      <c r="O92" s="11"/>
      <c r="P92" s="11"/>
      <c r="Q92" s="11"/>
      <c r="R92" s="11"/>
      <c r="S92" s="11"/>
      <c r="T92" s="11"/>
    </row>
    <row r="93" spans="1:20" x14ac:dyDescent="0.25">
      <c r="C93" s="11"/>
      <c r="D93" s="11"/>
      <c r="E93" s="12"/>
      <c r="F93" s="12"/>
      <c r="G93" s="16"/>
      <c r="H93" s="16"/>
      <c r="I93" s="17"/>
      <c r="J93" s="17"/>
      <c r="K93" s="15"/>
      <c r="L93" s="15"/>
      <c r="M93" s="11"/>
      <c r="N93" s="11"/>
      <c r="O93" s="11"/>
      <c r="P93" s="11"/>
      <c r="Q93" s="11"/>
      <c r="R93" s="11"/>
      <c r="S93" s="11"/>
      <c r="T93" s="11"/>
    </row>
    <row r="94" spans="1:20" x14ac:dyDescent="0.25">
      <c r="C94" s="11"/>
      <c r="D94" s="11"/>
      <c r="E94" s="12"/>
      <c r="F94" s="12"/>
      <c r="G94" s="16"/>
      <c r="H94" s="16"/>
      <c r="I94" s="17"/>
      <c r="J94" s="17"/>
      <c r="K94" s="15"/>
      <c r="L94" s="15"/>
      <c r="M94" s="11"/>
      <c r="N94" s="11"/>
      <c r="O94" s="11"/>
      <c r="P94" s="11"/>
      <c r="Q94" s="11"/>
      <c r="R94" s="11"/>
      <c r="S94" s="11"/>
      <c r="T94" s="11"/>
    </row>
    <row r="95" spans="1:20" x14ac:dyDescent="0.25">
      <c r="C95" s="11"/>
      <c r="D95" s="11"/>
      <c r="E95" s="12"/>
      <c r="F95" s="12"/>
      <c r="G95" s="16"/>
      <c r="H95" s="16"/>
      <c r="I95" s="17"/>
      <c r="J95" s="17"/>
      <c r="K95" s="15"/>
      <c r="L95" s="15"/>
      <c r="M95" s="11"/>
      <c r="N95" s="11"/>
      <c r="O95" s="11"/>
      <c r="P95" s="11"/>
      <c r="Q95" s="11"/>
      <c r="R95" s="11"/>
      <c r="S95" s="11"/>
      <c r="T95" s="11"/>
    </row>
    <row r="96" spans="1:20" x14ac:dyDescent="0.25">
      <c r="C96" s="11"/>
      <c r="D96" s="11"/>
      <c r="E96" s="12"/>
      <c r="F96" s="12"/>
      <c r="G96" s="16"/>
      <c r="H96" s="16"/>
      <c r="I96" s="17"/>
      <c r="J96" s="17"/>
      <c r="K96" s="15"/>
      <c r="L96" s="15"/>
      <c r="M96" s="11"/>
      <c r="N96" s="11"/>
      <c r="O96" s="11"/>
      <c r="P96" s="11"/>
      <c r="Q96" s="11"/>
      <c r="R96" s="11"/>
      <c r="S96" s="11"/>
      <c r="T96" s="11"/>
    </row>
    <row r="97" spans="3:20" x14ac:dyDescent="0.25">
      <c r="C97" s="11"/>
      <c r="D97" s="11"/>
      <c r="E97" s="12"/>
      <c r="F97" s="12"/>
      <c r="G97" s="16"/>
      <c r="H97" s="16"/>
      <c r="I97" s="17"/>
      <c r="J97" s="17"/>
      <c r="K97" s="15"/>
      <c r="L97" s="15"/>
      <c r="M97" s="11"/>
      <c r="N97" s="11"/>
      <c r="O97" s="11"/>
      <c r="P97" s="11"/>
      <c r="Q97" s="11"/>
      <c r="R97" s="11"/>
      <c r="S97" s="11"/>
      <c r="T97" s="11"/>
    </row>
    <row r="98" spans="3:20" x14ac:dyDescent="0.25">
      <c r="C98" s="11"/>
      <c r="D98" s="11"/>
      <c r="E98" s="12"/>
      <c r="F98" s="12"/>
      <c r="G98" s="16"/>
      <c r="H98" s="16"/>
      <c r="I98" s="17"/>
      <c r="J98" s="17"/>
      <c r="K98" s="15"/>
      <c r="L98" s="15"/>
      <c r="M98" s="11"/>
      <c r="N98" s="11"/>
      <c r="O98" s="11"/>
      <c r="P98" s="11"/>
      <c r="Q98" s="11"/>
      <c r="R98" s="11"/>
      <c r="S98" s="11"/>
      <c r="T98" s="11"/>
    </row>
    <row r="99" spans="3:20" x14ac:dyDescent="0.25">
      <c r="C99" s="11"/>
      <c r="D99" s="11"/>
      <c r="E99" s="12"/>
      <c r="F99" s="12"/>
      <c r="G99" s="16"/>
      <c r="H99" s="16"/>
      <c r="I99" s="17"/>
      <c r="J99" s="17"/>
      <c r="K99" s="15"/>
      <c r="L99" s="15"/>
      <c r="M99" s="11"/>
      <c r="N99" s="11"/>
      <c r="O99" s="11"/>
      <c r="P99" s="11"/>
      <c r="Q99" s="11"/>
      <c r="R99" s="11"/>
      <c r="S99" s="11"/>
      <c r="T99" s="11"/>
    </row>
    <row r="100" spans="3:20" x14ac:dyDescent="0.25">
      <c r="C100" s="11"/>
      <c r="D100" s="11"/>
      <c r="E100" s="12"/>
      <c r="F100" s="12"/>
      <c r="G100" s="16"/>
      <c r="H100" s="16"/>
      <c r="I100" s="17"/>
      <c r="J100" s="17"/>
      <c r="K100" s="15"/>
      <c r="L100" s="15"/>
      <c r="M100" s="11"/>
      <c r="N100" s="11"/>
      <c r="O100" s="11"/>
      <c r="P100" s="11"/>
      <c r="Q100" s="11"/>
      <c r="R100" s="11"/>
      <c r="S100" s="11"/>
      <c r="T100" s="11"/>
    </row>
    <row r="101" spans="3:20" x14ac:dyDescent="0.25">
      <c r="C101" s="11"/>
      <c r="D101" s="11"/>
      <c r="E101" s="12"/>
      <c r="F101" s="12"/>
      <c r="G101" s="16"/>
      <c r="H101" s="16"/>
      <c r="I101" s="17"/>
      <c r="J101" s="17"/>
      <c r="K101" s="15"/>
      <c r="L101" s="15"/>
      <c r="M101" s="11"/>
      <c r="N101" s="11"/>
      <c r="O101" s="11"/>
      <c r="P101" s="11"/>
      <c r="Q101" s="11"/>
      <c r="R101" s="11"/>
      <c r="S101" s="11"/>
      <c r="T101" s="11"/>
    </row>
    <row r="102" spans="3:20" x14ac:dyDescent="0.25">
      <c r="C102" s="11"/>
      <c r="D102" s="11"/>
      <c r="E102" s="12"/>
      <c r="F102" s="12"/>
      <c r="G102" s="16"/>
      <c r="H102" s="16"/>
      <c r="I102" s="17"/>
      <c r="J102" s="17"/>
      <c r="K102" s="15"/>
      <c r="L102" s="15"/>
      <c r="M102" s="11"/>
      <c r="N102" s="11"/>
      <c r="O102" s="11"/>
      <c r="P102" s="11"/>
      <c r="Q102" s="11"/>
      <c r="R102" s="11"/>
      <c r="S102" s="11"/>
      <c r="T102" s="11"/>
    </row>
    <row r="103" spans="3:20" x14ac:dyDescent="0.25">
      <c r="C103" s="11"/>
      <c r="D103" s="11"/>
      <c r="E103" s="12"/>
      <c r="F103" s="12"/>
      <c r="G103" s="16"/>
      <c r="H103" s="16"/>
      <c r="I103" s="17"/>
      <c r="J103" s="17"/>
      <c r="K103" s="15"/>
      <c r="L103" s="15"/>
      <c r="M103" s="11"/>
      <c r="N103" s="11"/>
      <c r="O103" s="11"/>
      <c r="P103" s="11"/>
      <c r="Q103" s="11"/>
      <c r="R103" s="11"/>
      <c r="S103" s="11"/>
      <c r="T103" s="11"/>
    </row>
    <row r="104" spans="3:20" x14ac:dyDescent="0.25">
      <c r="C104" s="11"/>
      <c r="D104" s="11"/>
      <c r="E104" s="12"/>
      <c r="F104" s="12"/>
      <c r="G104" s="16"/>
      <c r="H104" s="16"/>
      <c r="I104" s="17"/>
      <c r="J104" s="17"/>
      <c r="K104" s="15"/>
      <c r="L104" s="15"/>
      <c r="M104" s="11"/>
      <c r="N104" s="11"/>
      <c r="O104" s="11"/>
      <c r="P104" s="11"/>
      <c r="Q104" s="11"/>
      <c r="R104" s="11"/>
      <c r="S104" s="11"/>
      <c r="T104" s="11"/>
    </row>
    <row r="105" spans="3:20" x14ac:dyDescent="0.25">
      <c r="C105" s="11"/>
      <c r="D105" s="11"/>
      <c r="E105" s="12"/>
      <c r="F105" s="12"/>
      <c r="G105" s="16"/>
      <c r="H105" s="16"/>
      <c r="I105" s="17"/>
      <c r="J105" s="17"/>
      <c r="K105" s="15"/>
      <c r="L105" s="15"/>
      <c r="M105" s="11"/>
      <c r="N105" s="11"/>
      <c r="O105" s="11"/>
      <c r="P105" s="11"/>
      <c r="Q105" s="11"/>
      <c r="R105" s="11"/>
      <c r="S105" s="11"/>
      <c r="T105" s="11"/>
    </row>
    <row r="106" spans="3:20" x14ac:dyDescent="0.25">
      <c r="C106" s="11"/>
      <c r="D106" s="11"/>
      <c r="E106" s="12"/>
      <c r="F106" s="12"/>
      <c r="G106" s="16"/>
      <c r="H106" s="16"/>
      <c r="I106" s="17"/>
      <c r="J106" s="17"/>
      <c r="K106" s="15"/>
      <c r="L106" s="15"/>
      <c r="M106" s="11"/>
      <c r="N106" s="11"/>
      <c r="O106" s="11"/>
      <c r="P106" s="11"/>
      <c r="Q106" s="11"/>
      <c r="R106" s="11"/>
      <c r="S106" s="11"/>
      <c r="T106" s="11"/>
    </row>
    <row r="107" spans="3:20" x14ac:dyDescent="0.25">
      <c r="C107" s="11"/>
      <c r="D107" s="11"/>
      <c r="E107" s="12"/>
      <c r="F107" s="12"/>
      <c r="G107" s="16"/>
      <c r="H107" s="16"/>
      <c r="I107" s="17"/>
      <c r="J107" s="17"/>
      <c r="K107" s="15"/>
      <c r="L107" s="15"/>
      <c r="M107" s="11"/>
      <c r="N107" s="11"/>
      <c r="O107" s="11"/>
      <c r="P107" s="11"/>
      <c r="Q107" s="11"/>
      <c r="R107" s="11"/>
      <c r="S107" s="11"/>
      <c r="T107" s="11"/>
    </row>
    <row r="108" spans="3:20" x14ac:dyDescent="0.25">
      <c r="C108" s="11"/>
      <c r="D108" s="11"/>
      <c r="E108" s="12"/>
      <c r="F108" s="12"/>
      <c r="G108" s="16"/>
      <c r="H108" s="16"/>
      <c r="I108" s="17"/>
      <c r="J108" s="17"/>
      <c r="K108" s="15"/>
      <c r="L108" s="15"/>
      <c r="M108" s="11"/>
      <c r="N108" s="11"/>
      <c r="O108" s="11"/>
      <c r="P108" s="11"/>
      <c r="Q108" s="11"/>
      <c r="R108" s="11"/>
      <c r="S108" s="11"/>
      <c r="T108" s="11"/>
    </row>
    <row r="109" spans="3:20" x14ac:dyDescent="0.25">
      <c r="C109" s="11"/>
      <c r="D109" s="11"/>
      <c r="E109" s="12"/>
      <c r="F109" s="12"/>
      <c r="G109" s="16"/>
      <c r="H109" s="16"/>
      <c r="I109" s="17"/>
      <c r="J109" s="17"/>
      <c r="K109" s="15"/>
      <c r="L109" s="15"/>
      <c r="M109" s="11"/>
      <c r="N109" s="11"/>
      <c r="O109" s="11"/>
      <c r="P109" s="11"/>
      <c r="Q109" s="11"/>
      <c r="R109" s="11"/>
      <c r="S109" s="11"/>
      <c r="T109" s="11"/>
    </row>
    <row r="110" spans="3:20" x14ac:dyDescent="0.25">
      <c r="C110" s="11"/>
      <c r="D110" s="11"/>
      <c r="E110" s="12"/>
      <c r="F110" s="12"/>
      <c r="G110" s="16"/>
      <c r="H110" s="16"/>
      <c r="I110" s="17"/>
      <c r="J110" s="17"/>
      <c r="K110" s="15"/>
      <c r="L110" s="15"/>
      <c r="M110" s="11"/>
      <c r="N110" s="11"/>
      <c r="O110" s="11"/>
      <c r="P110" s="11"/>
      <c r="Q110" s="11"/>
      <c r="R110" s="11"/>
      <c r="S110" s="11"/>
      <c r="T110" s="11"/>
    </row>
    <row r="111" spans="3:20" x14ac:dyDescent="0.25">
      <c r="C111" s="11"/>
      <c r="D111" s="11"/>
      <c r="E111" s="12"/>
      <c r="F111" s="12"/>
      <c r="G111" s="16"/>
      <c r="H111" s="16"/>
      <c r="I111" s="17"/>
      <c r="J111" s="17"/>
      <c r="K111" s="15"/>
      <c r="L111" s="15"/>
      <c r="M111" s="11"/>
      <c r="N111" s="11"/>
      <c r="O111" s="11"/>
      <c r="P111" s="11"/>
      <c r="Q111" s="11"/>
      <c r="R111" s="11"/>
      <c r="S111" s="11"/>
      <c r="T111" s="11"/>
    </row>
    <row r="112" spans="3:20" x14ac:dyDescent="0.25">
      <c r="C112" s="11"/>
      <c r="D112" s="11"/>
      <c r="E112" s="12"/>
      <c r="F112" s="12"/>
      <c r="G112" s="16"/>
      <c r="H112" s="16"/>
      <c r="I112" s="17"/>
      <c r="J112" s="17"/>
      <c r="K112" s="15"/>
      <c r="L112" s="15"/>
      <c r="M112" s="11"/>
      <c r="N112" s="11"/>
      <c r="O112" s="11"/>
      <c r="P112" s="11"/>
      <c r="Q112" s="11"/>
      <c r="R112" s="11"/>
      <c r="S112" s="11"/>
      <c r="T112" s="11"/>
    </row>
    <row r="113" spans="3:20" x14ac:dyDescent="0.25">
      <c r="C113" s="11"/>
      <c r="D113" s="11"/>
      <c r="E113" s="12"/>
      <c r="F113" s="12"/>
      <c r="G113" s="16"/>
      <c r="H113" s="16"/>
      <c r="I113" s="17"/>
      <c r="J113" s="17"/>
      <c r="K113" s="15"/>
      <c r="L113" s="15"/>
      <c r="M113" s="11"/>
      <c r="N113" s="11"/>
      <c r="O113" s="11"/>
      <c r="P113" s="11"/>
      <c r="Q113" s="11"/>
      <c r="R113" s="11"/>
      <c r="S113" s="11"/>
      <c r="T113" s="11"/>
    </row>
    <row r="114" spans="3:20" x14ac:dyDescent="0.25">
      <c r="C114" s="11"/>
      <c r="D114" s="11"/>
      <c r="E114" s="12"/>
      <c r="F114" s="12"/>
      <c r="G114" s="16"/>
      <c r="H114" s="16"/>
      <c r="I114" s="17"/>
      <c r="J114" s="17"/>
      <c r="K114" s="15"/>
      <c r="L114" s="15"/>
      <c r="M114" s="11"/>
      <c r="N114" s="11"/>
      <c r="O114" s="11"/>
      <c r="P114" s="11"/>
      <c r="Q114" s="11"/>
      <c r="R114" s="11"/>
      <c r="S114" s="11"/>
      <c r="T114" s="11"/>
    </row>
    <row r="115" spans="3:20" x14ac:dyDescent="0.25">
      <c r="C115" s="11"/>
      <c r="D115" s="11"/>
      <c r="E115" s="12"/>
      <c r="F115" s="12"/>
      <c r="G115" s="16"/>
      <c r="H115" s="16"/>
      <c r="I115" s="17"/>
      <c r="J115" s="17"/>
      <c r="K115" s="15"/>
      <c r="L115" s="15"/>
      <c r="M115" s="11"/>
      <c r="N115" s="11"/>
      <c r="O115" s="11"/>
      <c r="P115" s="11"/>
      <c r="Q115" s="11"/>
      <c r="R115" s="11"/>
      <c r="S115" s="11"/>
      <c r="T115" s="11"/>
    </row>
    <row r="116" spans="3:20" x14ac:dyDescent="0.25">
      <c r="C116" s="11"/>
      <c r="D116" s="11"/>
      <c r="E116" s="12"/>
      <c r="F116" s="12"/>
      <c r="G116" s="16"/>
      <c r="H116" s="16"/>
      <c r="I116" s="17"/>
      <c r="J116" s="17"/>
      <c r="K116" s="15"/>
      <c r="L116" s="15"/>
      <c r="M116" s="11"/>
      <c r="N116" s="11"/>
      <c r="O116" s="11"/>
      <c r="P116" s="11"/>
      <c r="Q116" s="11"/>
      <c r="R116" s="11"/>
      <c r="S116" s="11"/>
      <c r="T116" s="11"/>
    </row>
    <row r="117" spans="3:20" x14ac:dyDescent="0.25">
      <c r="C117" s="11"/>
      <c r="D117" s="11"/>
      <c r="E117" s="12"/>
      <c r="F117" s="12"/>
      <c r="G117" s="16"/>
      <c r="H117" s="16"/>
      <c r="I117" s="17"/>
      <c r="J117" s="17"/>
      <c r="K117" s="15"/>
      <c r="L117" s="15"/>
      <c r="M117" s="11"/>
      <c r="N117" s="11"/>
      <c r="O117" s="11"/>
      <c r="P117" s="11"/>
      <c r="Q117" s="11"/>
      <c r="R117" s="11"/>
      <c r="S117" s="11"/>
      <c r="T117" s="11"/>
    </row>
    <row r="118" spans="3:20" x14ac:dyDescent="0.25">
      <c r="C118" s="11"/>
      <c r="D118" s="11"/>
      <c r="E118" s="12"/>
      <c r="F118" s="12"/>
      <c r="G118" s="16"/>
      <c r="H118" s="16"/>
      <c r="I118" s="17"/>
      <c r="J118" s="17"/>
      <c r="K118" s="15"/>
      <c r="L118" s="15"/>
      <c r="M118" s="11"/>
      <c r="N118" s="11"/>
      <c r="O118" s="11"/>
      <c r="P118" s="11"/>
      <c r="Q118" s="11"/>
      <c r="R118" s="11"/>
      <c r="S118" s="11"/>
      <c r="T118" s="11"/>
    </row>
    <row r="119" spans="3:20" x14ac:dyDescent="0.25">
      <c r="C119" s="11"/>
      <c r="D119" s="11"/>
      <c r="E119" s="12"/>
      <c r="F119" s="12"/>
      <c r="G119" s="16"/>
      <c r="H119" s="16"/>
      <c r="I119" s="17"/>
      <c r="J119" s="17"/>
      <c r="K119" s="15"/>
      <c r="L119" s="15"/>
      <c r="M119" s="11"/>
      <c r="N119" s="11"/>
      <c r="O119" s="11"/>
      <c r="P119" s="11"/>
      <c r="Q119" s="11"/>
      <c r="R119" s="11"/>
      <c r="S119" s="11"/>
      <c r="T119" s="11"/>
    </row>
    <row r="120" spans="3:20" x14ac:dyDescent="0.25">
      <c r="C120" s="11"/>
      <c r="D120" s="11"/>
      <c r="E120" s="12"/>
      <c r="F120" s="12"/>
      <c r="G120" s="16"/>
      <c r="H120" s="16"/>
      <c r="I120" s="17"/>
      <c r="J120" s="17"/>
      <c r="K120" s="15"/>
      <c r="L120" s="15"/>
      <c r="M120" s="11"/>
      <c r="N120" s="11"/>
      <c r="O120" s="11"/>
      <c r="P120" s="11"/>
      <c r="Q120" s="11"/>
      <c r="R120" s="11"/>
      <c r="S120" s="11"/>
      <c r="T120" s="11"/>
    </row>
  </sheetData>
  <sheetProtection sheet="1" objects="1" scenarios="1"/>
  <mergeCells count="5">
    <mergeCell ref="D34:D35"/>
    <mergeCell ref="D28:D29"/>
    <mergeCell ref="D31:D33"/>
    <mergeCell ref="D25:D27"/>
    <mergeCell ref="C2:F2"/>
  </mergeCells>
  <phoneticPr fontId="7" type="noConversion"/>
  <pageMargins left="0.7" right="0.7" top="0.75" bottom="0.75" header="0.3" footer="0.3"/>
  <pageSetup scale="43" orientation="portrait" r:id="rId1"/>
  <rowBreaks count="1" manualBreakCount="1"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380BC-5D5F-4418-ABA2-B66FB67120DC}">
  <dimension ref="A1:V74"/>
  <sheetViews>
    <sheetView zoomScaleNormal="100" workbookViewId="0">
      <pane xSplit="3" ySplit="4" topLeftCell="D5" activePane="bottomRight" state="frozen"/>
      <selection pane="topRight" activeCell="C1" sqref="C1"/>
      <selection pane="bottomLeft" activeCell="A4" sqref="A4"/>
      <selection pane="bottomRight" activeCell="E6" sqref="E6"/>
    </sheetView>
  </sheetViews>
  <sheetFormatPr baseColWidth="10" defaultRowHeight="15" x14ac:dyDescent="0.25"/>
  <cols>
    <col min="1" max="1" width="3.7109375" customWidth="1"/>
    <col min="2" max="2" width="59.28515625" customWidth="1"/>
    <col min="3" max="3" width="19.5703125" bestFit="1" customWidth="1"/>
    <col min="4" max="5" width="15.7109375" style="3" customWidth="1"/>
    <col min="6" max="7" width="15.7109375" style="2" customWidth="1"/>
    <col min="8" max="8" width="15.7109375" style="5" customWidth="1"/>
    <col min="9" max="9" width="22" style="5" customWidth="1"/>
    <col min="10" max="10" width="3.7109375" style="1" customWidth="1"/>
    <col min="11" max="11" width="11.42578125" style="1"/>
    <col min="14" max="14" width="7.42578125" customWidth="1"/>
  </cols>
  <sheetData>
    <row r="1" spans="1:22" x14ac:dyDescent="0.25">
      <c r="A1" s="8"/>
      <c r="B1" s="8"/>
      <c r="C1" s="8"/>
      <c r="D1" s="9"/>
      <c r="E1" s="9"/>
      <c r="F1" s="139"/>
      <c r="G1" s="139"/>
      <c r="H1" s="140"/>
      <c r="I1" s="141"/>
      <c r="J1" s="138" t="s">
        <v>27</v>
      </c>
      <c r="K1" s="15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x14ac:dyDescent="0.25">
      <c r="A2" s="8"/>
      <c r="B2" s="11"/>
      <c r="C2" s="11"/>
      <c r="D2" s="178" t="s">
        <v>159</v>
      </c>
      <c r="E2" s="178"/>
      <c r="F2" s="178"/>
      <c r="G2" s="178"/>
      <c r="H2" s="178"/>
      <c r="I2" s="178"/>
      <c r="J2" s="138"/>
      <c r="K2" s="15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25.25" customHeight="1" x14ac:dyDescent="0.25">
      <c r="A3" s="8"/>
      <c r="B3" s="29"/>
      <c r="C3" s="11"/>
      <c r="D3" s="42" t="s">
        <v>69</v>
      </c>
      <c r="E3" s="44" t="s">
        <v>70</v>
      </c>
      <c r="F3" s="133" t="s">
        <v>157</v>
      </c>
      <c r="G3" s="133" t="s">
        <v>130</v>
      </c>
      <c r="H3" s="133" t="s">
        <v>158</v>
      </c>
      <c r="I3" s="133" t="s">
        <v>156</v>
      </c>
      <c r="J3" s="138"/>
      <c r="K3" s="15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36" x14ac:dyDescent="0.25">
      <c r="A4" s="8"/>
      <c r="B4" s="11"/>
      <c r="C4" s="11"/>
      <c r="D4" s="134" t="s">
        <v>71</v>
      </c>
      <c r="E4" s="135" t="s">
        <v>72</v>
      </c>
      <c r="F4" s="136" t="s">
        <v>26</v>
      </c>
      <c r="G4" s="137" t="s">
        <v>125</v>
      </c>
      <c r="H4" s="137" t="s">
        <v>126</v>
      </c>
      <c r="I4" s="137" t="s">
        <v>127</v>
      </c>
      <c r="J4" s="138"/>
      <c r="K4" s="15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x14ac:dyDescent="0.25">
      <c r="A5" s="8"/>
      <c r="B5" s="61" t="s">
        <v>79</v>
      </c>
      <c r="C5" s="123"/>
      <c r="D5" s="124"/>
      <c r="E5" s="124"/>
      <c r="F5" s="125"/>
      <c r="G5" s="126"/>
      <c r="H5" s="127"/>
      <c r="I5" s="127"/>
      <c r="J5" s="138"/>
      <c r="K5" s="15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8"/>
      <c r="B6" s="24" t="s">
        <v>172</v>
      </c>
      <c r="C6" s="24" t="s">
        <v>19</v>
      </c>
      <c r="D6" s="42" t="s">
        <v>20</v>
      </c>
      <c r="E6" s="6"/>
      <c r="F6" s="16">
        <v>0.93</v>
      </c>
      <c r="G6" s="16"/>
      <c r="H6" s="17">
        <v>0.95</v>
      </c>
      <c r="I6" s="17">
        <v>0.95</v>
      </c>
      <c r="J6" s="138"/>
      <c r="K6" s="15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x14ac:dyDescent="0.25">
      <c r="A7" s="8"/>
      <c r="B7" s="24" t="s">
        <v>0</v>
      </c>
      <c r="C7" s="24" t="s">
        <v>1</v>
      </c>
      <c r="D7" s="42" t="s">
        <v>3</v>
      </c>
      <c r="E7" s="6"/>
      <c r="F7" s="16"/>
      <c r="G7" s="16">
        <v>7</v>
      </c>
      <c r="H7" s="17">
        <v>5</v>
      </c>
      <c r="I7" s="17">
        <v>5</v>
      </c>
      <c r="J7" s="138"/>
      <c r="K7" s="15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8"/>
      <c r="B8" s="24" t="s">
        <v>2</v>
      </c>
      <c r="C8" s="24" t="s">
        <v>1</v>
      </c>
      <c r="D8" s="42" t="s">
        <v>3</v>
      </c>
      <c r="E8" s="6"/>
      <c r="F8" s="16">
        <v>7.4</v>
      </c>
      <c r="G8" s="130">
        <v>5.4</v>
      </c>
      <c r="H8" s="17">
        <v>6.8</v>
      </c>
      <c r="I8" s="17">
        <v>8</v>
      </c>
      <c r="J8" s="138"/>
      <c r="K8" s="15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5">
      <c r="A9" s="8"/>
      <c r="B9" s="24" t="s">
        <v>131</v>
      </c>
      <c r="C9" s="24" t="s">
        <v>1</v>
      </c>
      <c r="D9" s="42" t="s">
        <v>174</v>
      </c>
      <c r="E9" s="6"/>
      <c r="F9" s="16"/>
      <c r="G9" s="130">
        <v>85</v>
      </c>
      <c r="H9" s="17"/>
      <c r="I9" s="17"/>
      <c r="J9" s="138"/>
      <c r="K9" s="15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x14ac:dyDescent="0.25">
      <c r="A10" s="8"/>
      <c r="B10" s="24" t="s">
        <v>129</v>
      </c>
      <c r="C10" s="24" t="s">
        <v>1</v>
      </c>
      <c r="D10" s="42" t="s">
        <v>175</v>
      </c>
      <c r="E10" s="6"/>
      <c r="F10" s="16"/>
      <c r="G10" s="16"/>
      <c r="H10" s="17">
        <v>89</v>
      </c>
      <c r="I10" s="17">
        <v>87</v>
      </c>
      <c r="J10" s="138"/>
      <c r="K10" s="15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x14ac:dyDescent="0.25">
      <c r="A11" s="8"/>
      <c r="B11" s="24" t="s">
        <v>23</v>
      </c>
      <c r="C11" s="24" t="s">
        <v>6</v>
      </c>
      <c r="D11" s="42">
        <v>365</v>
      </c>
      <c r="E11" s="6"/>
      <c r="F11" s="16">
        <v>369</v>
      </c>
      <c r="G11" s="16"/>
      <c r="H11" s="17"/>
      <c r="I11" s="17"/>
      <c r="J11" s="138"/>
      <c r="K11" s="15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x14ac:dyDescent="0.25">
      <c r="A12" s="8"/>
      <c r="B12" s="24" t="s">
        <v>173</v>
      </c>
      <c r="C12" s="24"/>
      <c r="D12" s="42" t="s">
        <v>128</v>
      </c>
      <c r="E12" s="6"/>
      <c r="F12" s="16"/>
      <c r="G12" s="131" t="s">
        <v>49</v>
      </c>
      <c r="H12" s="17"/>
      <c r="I12" s="17"/>
      <c r="J12" s="138"/>
      <c r="K12" s="15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x14ac:dyDescent="0.25">
      <c r="A13" s="8"/>
      <c r="B13" s="24" t="s">
        <v>29</v>
      </c>
      <c r="C13" s="24" t="s">
        <v>6</v>
      </c>
      <c r="D13" s="42">
        <v>91</v>
      </c>
      <c r="E13" s="6"/>
      <c r="F13" s="16"/>
      <c r="G13" s="130">
        <v>63</v>
      </c>
      <c r="H13" s="17"/>
      <c r="I13" s="17"/>
      <c r="J13" s="138"/>
      <c r="K13" s="15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x14ac:dyDescent="0.25">
      <c r="A14" s="8"/>
      <c r="B14" s="24" t="s">
        <v>132</v>
      </c>
      <c r="C14" s="24" t="s">
        <v>1</v>
      </c>
      <c r="D14" s="42">
        <v>70</v>
      </c>
      <c r="E14" s="6"/>
      <c r="F14" s="16"/>
      <c r="G14" s="130" t="s">
        <v>165</v>
      </c>
      <c r="H14" s="17"/>
      <c r="I14" s="17"/>
      <c r="J14" s="138"/>
      <c r="K14" s="15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x14ac:dyDescent="0.25">
      <c r="A15" s="8"/>
      <c r="B15" s="24"/>
      <c r="C15" s="24"/>
      <c r="D15" s="42"/>
      <c r="E15" s="44"/>
      <c r="F15" s="16"/>
      <c r="G15" s="130"/>
      <c r="H15" s="17"/>
      <c r="I15" s="17"/>
      <c r="J15" s="138"/>
      <c r="K15" s="15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x14ac:dyDescent="0.25">
      <c r="A16" s="8"/>
      <c r="B16" s="61" t="s">
        <v>160</v>
      </c>
      <c r="C16" s="123"/>
      <c r="D16" s="124"/>
      <c r="E16" s="128"/>
      <c r="F16" s="125"/>
      <c r="G16" s="125"/>
      <c r="H16" s="127"/>
      <c r="I16" s="127"/>
      <c r="J16" s="138"/>
      <c r="K16" s="15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x14ac:dyDescent="0.25">
      <c r="A17" s="8"/>
      <c r="B17" s="24" t="s">
        <v>51</v>
      </c>
      <c r="C17" s="24" t="s">
        <v>53</v>
      </c>
      <c r="D17" s="42">
        <v>90</v>
      </c>
      <c r="E17" s="6"/>
      <c r="F17" s="16">
        <v>90</v>
      </c>
      <c r="G17" s="16"/>
      <c r="H17" s="17"/>
      <c r="I17" s="17"/>
      <c r="J17" s="138"/>
      <c r="K17" s="15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5">
      <c r="A18" s="8"/>
      <c r="B18" s="24" t="s">
        <v>52</v>
      </c>
      <c r="C18" s="24" t="s">
        <v>53</v>
      </c>
      <c r="D18" s="42">
        <v>600</v>
      </c>
      <c r="E18" s="6"/>
      <c r="F18" s="16">
        <v>663</v>
      </c>
      <c r="G18" s="16"/>
      <c r="H18" s="17"/>
      <c r="I18" s="17"/>
      <c r="J18" s="138"/>
      <c r="K18" s="15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5">
      <c r="A19" s="8"/>
      <c r="B19" s="24" t="s">
        <v>133</v>
      </c>
      <c r="C19" s="24" t="s">
        <v>6</v>
      </c>
      <c r="D19" s="42">
        <v>200</v>
      </c>
      <c r="E19" s="6"/>
      <c r="F19" s="16">
        <v>234</v>
      </c>
      <c r="G19" s="16">
        <v>204</v>
      </c>
      <c r="H19" s="17"/>
      <c r="I19" s="17"/>
      <c r="J19" s="138"/>
      <c r="K19" s="15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A20" s="8"/>
      <c r="B20" s="24" t="s">
        <v>134</v>
      </c>
      <c r="C20" s="24" t="s">
        <v>7</v>
      </c>
      <c r="D20" s="42" t="s">
        <v>5</v>
      </c>
      <c r="E20" s="6"/>
      <c r="F20" s="16">
        <v>2.46</v>
      </c>
      <c r="G20" s="16"/>
      <c r="H20" s="17"/>
      <c r="I20" s="17"/>
      <c r="J20" s="138"/>
      <c r="K20" s="15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5">
      <c r="A21" s="8"/>
      <c r="B21" s="24"/>
      <c r="C21" s="24"/>
      <c r="D21" s="42"/>
      <c r="E21" s="44"/>
      <c r="F21" s="16"/>
      <c r="G21" s="16"/>
      <c r="H21" s="17"/>
      <c r="I21" s="17"/>
      <c r="J21" s="138"/>
      <c r="K21" s="15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5">
      <c r="A22" s="8"/>
      <c r="B22" s="24" t="s">
        <v>9</v>
      </c>
      <c r="C22" s="24" t="s">
        <v>53</v>
      </c>
      <c r="D22" s="42">
        <v>800</v>
      </c>
      <c r="E22" s="6"/>
      <c r="F22" s="16"/>
      <c r="G22" s="16"/>
      <c r="H22" s="17"/>
      <c r="I22" s="17"/>
      <c r="J22" s="138"/>
      <c r="K22" s="15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5">
      <c r="A23" s="8"/>
      <c r="B23" s="24" t="s">
        <v>8</v>
      </c>
      <c r="C23" s="24" t="s">
        <v>6</v>
      </c>
      <c r="D23" s="42">
        <v>60</v>
      </c>
      <c r="E23" s="6"/>
      <c r="F23" s="16"/>
      <c r="G23" s="16"/>
      <c r="H23" s="17"/>
      <c r="I23" s="17"/>
      <c r="J23" s="138"/>
      <c r="K23" s="15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25">
      <c r="A24" s="8"/>
      <c r="B24" s="24" t="s">
        <v>135</v>
      </c>
      <c r="C24" s="24" t="s">
        <v>7</v>
      </c>
      <c r="D24" s="42" t="s">
        <v>50</v>
      </c>
      <c r="E24" s="6"/>
      <c r="F24" s="16"/>
      <c r="G24" s="16"/>
      <c r="H24" s="17"/>
      <c r="I24" s="17"/>
      <c r="J24" s="138"/>
      <c r="K24" s="15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5">
      <c r="A25" s="8"/>
      <c r="B25" s="24"/>
      <c r="C25" s="24"/>
      <c r="D25" s="42"/>
      <c r="E25" s="44"/>
      <c r="F25" s="16"/>
      <c r="G25" s="16"/>
      <c r="H25" s="17"/>
      <c r="I25" s="17"/>
      <c r="J25" s="138"/>
      <c r="K25" s="15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25">
      <c r="A26" s="8"/>
      <c r="B26" s="24" t="s">
        <v>48</v>
      </c>
      <c r="C26" s="24" t="s">
        <v>1</v>
      </c>
      <c r="D26" s="129" t="s">
        <v>10</v>
      </c>
      <c r="E26" s="167"/>
      <c r="F26" s="16"/>
      <c r="G26" s="16"/>
      <c r="H26" s="17"/>
      <c r="I26" s="17"/>
      <c r="J26" s="138"/>
      <c r="K26" s="15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s="1" customFormat="1" x14ac:dyDescent="0.25">
      <c r="A27" s="138"/>
      <c r="B27" s="24" t="s">
        <v>136</v>
      </c>
      <c r="C27" s="24" t="s">
        <v>53</v>
      </c>
      <c r="D27" s="42">
        <v>750</v>
      </c>
      <c r="E27" s="6"/>
      <c r="F27" s="16"/>
      <c r="G27" s="16"/>
      <c r="H27" s="17">
        <v>708</v>
      </c>
      <c r="I27" s="17">
        <v>721</v>
      </c>
      <c r="J27" s="138"/>
      <c r="K27" s="15"/>
      <c r="L27" s="11"/>
      <c r="M27" s="11"/>
      <c r="N27" s="15"/>
      <c r="O27" s="15"/>
      <c r="P27" s="15"/>
      <c r="Q27" s="15"/>
      <c r="R27" s="15"/>
      <c r="S27" s="15"/>
      <c r="T27" s="15"/>
      <c r="U27" s="15"/>
      <c r="V27" s="15"/>
    </row>
    <row r="28" spans="1:22" x14ac:dyDescent="0.25">
      <c r="A28" s="8"/>
      <c r="B28" s="24"/>
      <c r="C28" s="24"/>
      <c r="D28" s="42"/>
      <c r="E28" s="44"/>
      <c r="F28" s="16"/>
      <c r="G28" s="16"/>
      <c r="H28" s="17"/>
      <c r="I28" s="17"/>
      <c r="J28" s="138"/>
      <c r="K28" s="15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1" customFormat="1" x14ac:dyDescent="0.25">
      <c r="A29" s="138"/>
      <c r="B29" s="24" t="s">
        <v>78</v>
      </c>
      <c r="C29" s="24" t="s">
        <v>75</v>
      </c>
      <c r="D29" s="42">
        <v>0.87</v>
      </c>
      <c r="E29" s="6"/>
      <c r="F29" s="16"/>
      <c r="G29" s="16">
        <v>0.85</v>
      </c>
      <c r="H29" s="17">
        <v>0.81</v>
      </c>
      <c r="I29" s="19" t="s">
        <v>74</v>
      </c>
      <c r="J29" s="138"/>
      <c r="K29" s="15"/>
      <c r="L29" s="11"/>
      <c r="M29" s="11"/>
      <c r="N29" s="15"/>
      <c r="O29" s="15"/>
      <c r="P29" s="15"/>
      <c r="Q29" s="15"/>
      <c r="R29" s="15"/>
      <c r="S29" s="15"/>
      <c r="T29" s="15"/>
      <c r="U29" s="15"/>
      <c r="V29" s="15"/>
    </row>
    <row r="30" spans="1:22" x14ac:dyDescent="0.25">
      <c r="A30" s="8"/>
      <c r="B30" s="24" t="s">
        <v>137</v>
      </c>
      <c r="C30" s="24" t="s">
        <v>138</v>
      </c>
      <c r="D30" s="42">
        <v>574</v>
      </c>
      <c r="E30" s="6"/>
      <c r="F30" s="16"/>
      <c r="G30" s="16">
        <v>533</v>
      </c>
      <c r="H30" s="17">
        <v>574</v>
      </c>
      <c r="I30" s="17">
        <v>534</v>
      </c>
      <c r="J30" s="138"/>
      <c r="K30" s="15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x14ac:dyDescent="0.25">
      <c r="A31" s="8"/>
      <c r="B31" s="24"/>
      <c r="C31" s="24"/>
      <c r="D31" s="42"/>
      <c r="E31" s="132"/>
      <c r="F31" s="16"/>
      <c r="G31" s="16"/>
      <c r="H31" s="17"/>
      <c r="I31" s="17"/>
      <c r="J31" s="138"/>
      <c r="K31" s="15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25">
      <c r="A32" s="8"/>
      <c r="B32" s="61" t="s">
        <v>76</v>
      </c>
      <c r="C32" s="123"/>
      <c r="D32" s="124"/>
      <c r="E32" s="128"/>
      <c r="F32" s="125"/>
      <c r="G32" s="125"/>
      <c r="H32" s="127"/>
      <c r="I32" s="127"/>
      <c r="J32" s="138"/>
      <c r="K32" s="15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25">
      <c r="A33" s="8"/>
      <c r="B33" s="24" t="s">
        <v>57</v>
      </c>
      <c r="C33" s="24" t="s">
        <v>56</v>
      </c>
      <c r="D33" s="42"/>
      <c r="E33" s="165"/>
      <c r="F33" s="16"/>
      <c r="G33" s="16"/>
      <c r="H33" s="17">
        <v>1256</v>
      </c>
      <c r="I33" s="17"/>
      <c r="J33" s="138"/>
      <c r="K33" s="15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25">
      <c r="A34" s="8"/>
      <c r="B34" s="24" t="s">
        <v>15</v>
      </c>
      <c r="C34" s="24" t="s">
        <v>16</v>
      </c>
      <c r="D34" s="42"/>
      <c r="E34" s="165"/>
      <c r="F34" s="16">
        <v>1349</v>
      </c>
      <c r="G34" s="16"/>
      <c r="H34" s="17"/>
      <c r="I34" s="17"/>
      <c r="J34" s="138"/>
      <c r="K34" s="15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25">
      <c r="A35" s="8"/>
      <c r="B35" s="24" t="s">
        <v>17</v>
      </c>
      <c r="C35" s="24" t="s">
        <v>18</v>
      </c>
      <c r="D35" s="42"/>
      <c r="E35" s="165"/>
      <c r="F35" s="16"/>
      <c r="G35" s="16"/>
      <c r="H35" s="17"/>
      <c r="I35" s="17"/>
      <c r="J35" s="138"/>
      <c r="K35" s="15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25">
      <c r="A36" s="8"/>
      <c r="B36" s="24"/>
      <c r="C36" s="24"/>
      <c r="D36" s="42"/>
      <c r="E36" s="132"/>
      <c r="F36" s="16"/>
      <c r="G36" s="16"/>
      <c r="H36" s="17"/>
      <c r="I36" s="17"/>
      <c r="J36" s="138"/>
      <c r="K36" s="15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25">
      <c r="A37" s="8"/>
      <c r="B37" s="61" t="s">
        <v>73</v>
      </c>
      <c r="C37" s="123"/>
      <c r="D37" s="124"/>
      <c r="E37" s="128"/>
      <c r="F37" s="125"/>
      <c r="G37" s="125"/>
      <c r="H37" s="127"/>
      <c r="I37" s="127"/>
      <c r="J37" s="138"/>
      <c r="K37" s="1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s="1" customFormat="1" x14ac:dyDescent="0.25">
      <c r="A38" s="138"/>
      <c r="B38" s="24" t="s">
        <v>54</v>
      </c>
      <c r="C38" s="24" t="s">
        <v>1</v>
      </c>
      <c r="D38" s="42" t="s">
        <v>11</v>
      </c>
      <c r="E38" s="6"/>
      <c r="F38" s="16"/>
      <c r="G38" s="16"/>
      <c r="H38" s="17">
        <v>12.4</v>
      </c>
      <c r="I38" s="17">
        <v>13</v>
      </c>
      <c r="J38" s="138"/>
      <c r="K38" s="15"/>
      <c r="L38" s="11"/>
      <c r="M38" s="11"/>
      <c r="N38" s="15"/>
      <c r="O38" s="15"/>
      <c r="P38" s="15"/>
      <c r="Q38" s="15"/>
      <c r="R38" s="15"/>
      <c r="S38" s="15"/>
      <c r="T38" s="15"/>
      <c r="U38" s="15"/>
      <c r="V38" s="15"/>
    </row>
    <row r="39" spans="1:22" s="1" customFormat="1" x14ac:dyDescent="0.25">
      <c r="A39" s="138"/>
      <c r="B39" s="24" t="s">
        <v>59</v>
      </c>
      <c r="C39" s="24" t="s">
        <v>60</v>
      </c>
      <c r="D39" s="42">
        <v>24</v>
      </c>
      <c r="E39" s="6"/>
      <c r="F39" s="16">
        <v>24</v>
      </c>
      <c r="G39" s="16"/>
      <c r="H39" s="17"/>
      <c r="I39" s="17"/>
      <c r="J39" s="138"/>
      <c r="K39" s="15"/>
      <c r="L39" s="11"/>
      <c r="M39" s="11"/>
      <c r="N39" s="15"/>
      <c r="O39" s="15"/>
      <c r="P39" s="15"/>
      <c r="Q39" s="15"/>
      <c r="R39" s="15"/>
      <c r="S39" s="15"/>
      <c r="T39" s="15"/>
      <c r="U39" s="15"/>
      <c r="V39" s="15"/>
    </row>
    <row r="40" spans="1:22" s="1" customFormat="1" x14ac:dyDescent="0.25">
      <c r="A40" s="138"/>
      <c r="B40" s="24" t="s">
        <v>12</v>
      </c>
      <c r="C40" s="24" t="s">
        <v>14</v>
      </c>
      <c r="D40" s="42" t="s">
        <v>13</v>
      </c>
      <c r="E40" s="6"/>
      <c r="F40" s="16" t="s">
        <v>58</v>
      </c>
      <c r="G40" s="16"/>
      <c r="H40" s="17"/>
      <c r="I40" s="17"/>
      <c r="J40" s="138"/>
      <c r="K40" s="15"/>
      <c r="L40" s="11"/>
      <c r="M40" s="11"/>
      <c r="N40" s="15"/>
      <c r="O40" s="15"/>
      <c r="P40" s="15"/>
      <c r="Q40" s="15"/>
      <c r="R40" s="15"/>
      <c r="S40" s="15"/>
      <c r="T40" s="15"/>
      <c r="U40" s="15"/>
      <c r="V40" s="15"/>
    </row>
    <row r="41" spans="1:22" x14ac:dyDescent="0.25">
      <c r="A41" s="8"/>
      <c r="B41" s="24"/>
      <c r="C41" s="24"/>
      <c r="D41" s="42"/>
      <c r="E41" s="44"/>
      <c r="F41" s="16"/>
      <c r="G41" s="16"/>
      <c r="H41" s="17"/>
      <c r="I41" s="17"/>
      <c r="J41" s="138"/>
      <c r="K41" s="15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x14ac:dyDescent="0.25">
      <c r="A42" s="8"/>
      <c r="B42" s="61" t="s">
        <v>28</v>
      </c>
      <c r="C42" s="123"/>
      <c r="D42" s="124"/>
      <c r="E42" s="128"/>
      <c r="F42" s="125"/>
      <c r="G42" s="125"/>
      <c r="H42" s="127"/>
      <c r="I42" s="127"/>
      <c r="J42" s="138"/>
      <c r="K42" s="15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x14ac:dyDescent="0.25">
      <c r="A43" s="8"/>
      <c r="B43" s="24" t="s">
        <v>139</v>
      </c>
      <c r="C43" s="24" t="s">
        <v>94</v>
      </c>
      <c r="D43" s="42">
        <v>5.5</v>
      </c>
      <c r="E43" s="6"/>
      <c r="F43" s="16"/>
      <c r="G43" s="16"/>
      <c r="H43" s="17"/>
      <c r="I43" s="26">
        <v>6.28</v>
      </c>
      <c r="J43" s="138"/>
      <c r="K43" s="15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x14ac:dyDescent="0.25">
      <c r="A44" s="8"/>
      <c r="B44" s="24" t="s">
        <v>140</v>
      </c>
      <c r="C44" s="24" t="s">
        <v>95</v>
      </c>
      <c r="D44" s="42"/>
      <c r="E44" s="166"/>
      <c r="F44" s="16"/>
      <c r="G44" s="16"/>
      <c r="H44" s="17"/>
      <c r="I44" s="17"/>
      <c r="J44" s="138"/>
      <c r="K44" s="15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x14ac:dyDescent="0.25">
      <c r="A45" s="8"/>
      <c r="B45" s="24"/>
      <c r="C45" s="24"/>
      <c r="D45" s="42"/>
      <c r="E45" s="44"/>
      <c r="F45" s="16"/>
      <c r="G45" s="16"/>
      <c r="H45" s="17"/>
      <c r="I45" s="17"/>
      <c r="J45" s="138"/>
      <c r="K45" s="15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x14ac:dyDescent="0.25">
      <c r="A46" s="8"/>
      <c r="B46" s="61" t="s">
        <v>21</v>
      </c>
      <c r="C46" s="123"/>
      <c r="D46" s="142"/>
      <c r="E46" s="143"/>
      <c r="F46" s="125"/>
      <c r="G46" s="125"/>
      <c r="H46" s="127"/>
      <c r="I46" s="127"/>
      <c r="J46" s="138"/>
      <c r="K46" s="15"/>
      <c r="L46" s="16"/>
      <c r="M46" s="16"/>
      <c r="N46" s="11"/>
      <c r="O46" s="11"/>
      <c r="P46" s="11"/>
      <c r="Q46" s="11"/>
      <c r="R46" s="11"/>
      <c r="S46" s="11"/>
      <c r="T46" s="11"/>
      <c r="U46" s="11"/>
      <c r="V46" s="11"/>
    </row>
    <row r="47" spans="1:22" x14ac:dyDescent="0.25">
      <c r="A47" s="8"/>
      <c r="B47" s="24" t="s">
        <v>176</v>
      </c>
      <c r="C47" s="24" t="s">
        <v>62</v>
      </c>
      <c r="D47" s="42">
        <v>37</v>
      </c>
      <c r="E47" s="6"/>
      <c r="F47" s="16"/>
      <c r="G47" s="16"/>
      <c r="H47" s="17">
        <v>37.5</v>
      </c>
      <c r="I47" s="17">
        <v>37</v>
      </c>
      <c r="J47" s="138"/>
      <c r="K47" s="15"/>
      <c r="L47" s="16"/>
      <c r="M47" s="16"/>
      <c r="N47" s="11"/>
      <c r="O47" s="11"/>
      <c r="P47" s="11"/>
      <c r="Q47" s="11"/>
      <c r="R47" s="11"/>
      <c r="S47" s="11"/>
      <c r="T47" s="11"/>
      <c r="U47" s="11"/>
      <c r="V47" s="11"/>
    </row>
    <row r="48" spans="1:22" x14ac:dyDescent="0.25">
      <c r="A48" s="8"/>
      <c r="B48" s="24"/>
      <c r="C48" s="24"/>
      <c r="D48" s="42"/>
      <c r="E48" s="44"/>
      <c r="F48" s="16"/>
      <c r="G48" s="16"/>
      <c r="H48" s="17"/>
      <c r="I48" s="17"/>
      <c r="J48" s="138"/>
      <c r="K48" s="15"/>
      <c r="L48" s="16"/>
      <c r="M48" s="16"/>
      <c r="N48" s="11"/>
      <c r="O48" s="11"/>
      <c r="P48" s="11"/>
      <c r="Q48" s="11"/>
      <c r="R48" s="11"/>
      <c r="S48" s="11"/>
      <c r="T48" s="11"/>
      <c r="U48" s="11"/>
      <c r="V48" s="11"/>
    </row>
    <row r="49" spans="1:22" x14ac:dyDescent="0.25">
      <c r="A49" s="8"/>
      <c r="B49" s="61" t="s">
        <v>77</v>
      </c>
      <c r="C49" s="123"/>
      <c r="D49" s="124"/>
      <c r="E49" s="128"/>
      <c r="F49" s="125"/>
      <c r="G49" s="125"/>
      <c r="H49" s="127"/>
      <c r="I49" s="127"/>
      <c r="J49" s="138"/>
      <c r="K49" s="15"/>
      <c r="L49" s="16"/>
      <c r="M49" s="16"/>
      <c r="N49" s="11"/>
      <c r="O49" s="11"/>
      <c r="P49" s="11"/>
      <c r="Q49" s="11"/>
      <c r="R49" s="11"/>
      <c r="S49" s="11"/>
      <c r="T49" s="11"/>
      <c r="U49" s="11"/>
      <c r="V49" s="11"/>
    </row>
    <row r="50" spans="1:22" x14ac:dyDescent="0.25">
      <c r="A50" s="8"/>
      <c r="B50" s="24" t="s">
        <v>141</v>
      </c>
      <c r="C50" s="24" t="s">
        <v>18</v>
      </c>
      <c r="D50" s="42">
        <v>40</v>
      </c>
      <c r="E50" s="6"/>
      <c r="F50" s="16"/>
      <c r="G50" s="16"/>
      <c r="H50" s="17"/>
      <c r="I50" s="17">
        <v>35.299999999999997</v>
      </c>
      <c r="J50" s="138"/>
      <c r="K50" s="1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x14ac:dyDescent="0.25">
      <c r="A51" s="8"/>
      <c r="B51" s="24" t="s">
        <v>142</v>
      </c>
      <c r="C51" s="24" t="s">
        <v>18</v>
      </c>
      <c r="D51" s="42"/>
      <c r="E51" s="6"/>
      <c r="F51" s="16"/>
      <c r="G51" s="16"/>
      <c r="H51" s="17"/>
      <c r="I51" s="17"/>
      <c r="J51" s="138"/>
      <c r="K51" s="1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x14ac:dyDescent="0.25">
      <c r="A52" s="8"/>
      <c r="B52" s="24"/>
      <c r="C52" s="24"/>
      <c r="D52" s="42"/>
      <c r="E52" s="132"/>
      <c r="F52" s="16"/>
      <c r="G52" s="16"/>
      <c r="H52" s="17"/>
      <c r="I52" s="17"/>
      <c r="J52" s="138"/>
      <c r="K52" s="1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x14ac:dyDescent="0.25">
      <c r="A53" s="8"/>
      <c r="B53" s="61" t="s">
        <v>144</v>
      </c>
      <c r="C53" s="123"/>
      <c r="D53" s="124"/>
      <c r="E53" s="128"/>
      <c r="F53" s="125"/>
      <c r="G53" s="125"/>
      <c r="H53" s="127"/>
      <c r="I53" s="127"/>
      <c r="J53" s="138"/>
      <c r="K53" s="15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x14ac:dyDescent="0.25">
      <c r="A54" s="8"/>
      <c r="B54" s="24" t="s">
        <v>143</v>
      </c>
      <c r="C54" s="24"/>
      <c r="D54" s="42">
        <v>0</v>
      </c>
      <c r="E54" s="6"/>
      <c r="F54" s="16"/>
      <c r="G54" s="16"/>
      <c r="H54" s="17"/>
      <c r="I54" s="17"/>
      <c r="J54" s="138"/>
      <c r="K54" s="15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x14ac:dyDescent="0.25">
      <c r="A55" s="8"/>
      <c r="B55" s="24"/>
      <c r="C55" s="24"/>
      <c r="D55" s="42"/>
      <c r="E55" s="168"/>
      <c r="F55" s="16"/>
      <c r="G55" s="16"/>
      <c r="H55" s="17"/>
      <c r="I55" s="17"/>
      <c r="J55" s="138"/>
      <c r="K55" s="1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x14ac:dyDescent="0.25">
      <c r="A56" s="8"/>
      <c r="B56" s="24"/>
      <c r="C56" s="24"/>
      <c r="D56" s="42"/>
      <c r="E56" s="168"/>
      <c r="F56" s="16"/>
      <c r="G56" s="16"/>
      <c r="H56" s="17"/>
      <c r="I56" s="17"/>
      <c r="J56" s="138"/>
      <c r="K56" s="15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x14ac:dyDescent="0.25">
      <c r="A57" s="8"/>
      <c r="B57" s="24"/>
      <c r="C57" s="24"/>
      <c r="D57" s="42"/>
      <c r="E57" s="168"/>
      <c r="F57" s="16"/>
      <c r="G57" s="16"/>
      <c r="H57" s="17"/>
      <c r="I57" s="17"/>
      <c r="J57" s="138"/>
      <c r="K57" s="15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x14ac:dyDescent="0.25">
      <c r="A58" s="8"/>
      <c r="B58" s="24"/>
      <c r="C58" s="24"/>
      <c r="D58" s="42"/>
      <c r="E58" s="168"/>
      <c r="F58" s="16"/>
      <c r="G58" s="16"/>
      <c r="H58" s="17"/>
      <c r="I58" s="17"/>
      <c r="J58" s="138"/>
      <c r="K58" s="15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x14ac:dyDescent="0.25">
      <c r="A59" s="8"/>
      <c r="B59" s="8"/>
      <c r="C59" s="8"/>
      <c r="D59" s="9"/>
      <c r="E59" s="9"/>
      <c r="F59" s="139"/>
      <c r="G59" s="139"/>
      <c r="H59" s="140"/>
      <c r="I59" s="140"/>
      <c r="J59" s="138"/>
      <c r="K59" s="15"/>
      <c r="L59" s="16"/>
      <c r="M59" s="16"/>
      <c r="N59" s="11"/>
      <c r="O59" s="11"/>
      <c r="P59" s="11"/>
      <c r="Q59" s="11"/>
      <c r="R59" s="11"/>
      <c r="S59" s="11"/>
      <c r="T59" s="11"/>
      <c r="U59" s="11"/>
      <c r="V59" s="11"/>
    </row>
    <row r="60" spans="1:22" x14ac:dyDescent="0.25">
      <c r="A60" s="11"/>
      <c r="B60" s="11"/>
      <c r="C60" s="11"/>
      <c r="D60" s="12"/>
      <c r="E60" s="12"/>
      <c r="F60" s="16"/>
      <c r="G60" s="16"/>
      <c r="H60" s="17"/>
      <c r="I60" s="17"/>
      <c r="J60" s="15"/>
      <c r="K60" s="15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x14ac:dyDescent="0.25">
      <c r="A61" s="11"/>
      <c r="B61" s="11"/>
      <c r="C61" s="11"/>
      <c r="D61" s="12"/>
      <c r="E61" s="12"/>
      <c r="F61" s="16"/>
      <c r="G61" s="16"/>
      <c r="H61" s="17"/>
      <c r="I61" s="17"/>
      <c r="J61" s="15"/>
      <c r="K61" s="15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x14ac:dyDescent="0.25">
      <c r="A62" s="11"/>
      <c r="B62" s="11"/>
      <c r="C62" s="11"/>
      <c r="D62" s="12"/>
      <c r="E62" s="12"/>
      <c r="F62" s="16"/>
      <c r="G62" s="16"/>
      <c r="H62" s="17"/>
      <c r="I62" s="17"/>
      <c r="J62" s="15"/>
      <c r="K62" s="15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x14ac:dyDescent="0.25">
      <c r="A63" s="11"/>
      <c r="B63" s="11"/>
      <c r="C63" s="11"/>
      <c r="D63" s="12"/>
      <c r="E63" s="12"/>
      <c r="F63" s="16"/>
      <c r="G63" s="16"/>
      <c r="H63" s="17"/>
      <c r="I63" s="17"/>
      <c r="J63" s="15"/>
      <c r="K63" s="15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x14ac:dyDescent="0.25">
      <c r="A64" s="11"/>
      <c r="B64" s="11"/>
      <c r="C64" s="11"/>
      <c r="D64" s="12"/>
      <c r="E64" s="12"/>
      <c r="F64" s="16"/>
      <c r="G64" s="16"/>
      <c r="H64" s="17"/>
      <c r="I64" s="17"/>
      <c r="J64" s="15"/>
      <c r="K64" s="15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x14ac:dyDescent="0.25">
      <c r="A65" s="11"/>
      <c r="B65" s="11"/>
      <c r="C65" s="11"/>
      <c r="D65" s="12"/>
      <c r="E65" s="12"/>
      <c r="F65" s="16"/>
      <c r="G65" s="16"/>
      <c r="H65" s="17"/>
      <c r="I65" s="17"/>
      <c r="J65" s="15"/>
      <c r="K65" s="15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x14ac:dyDescent="0.25">
      <c r="A66" s="11"/>
      <c r="B66" s="11"/>
      <c r="C66" s="11"/>
      <c r="D66" s="12"/>
      <c r="E66" s="12"/>
      <c r="F66" s="16"/>
      <c r="G66" s="16"/>
      <c r="H66" s="17"/>
      <c r="I66" s="17"/>
      <c r="J66" s="15"/>
      <c r="K66" s="15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x14ac:dyDescent="0.25">
      <c r="A67" s="11"/>
      <c r="B67" s="11"/>
      <c r="C67" s="11"/>
      <c r="D67" s="12"/>
      <c r="E67" s="12"/>
      <c r="F67" s="16"/>
      <c r="G67" s="16"/>
      <c r="H67" s="17"/>
      <c r="I67" s="17"/>
      <c r="J67" s="15"/>
      <c r="K67" s="15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x14ac:dyDescent="0.25">
      <c r="A68" s="11"/>
      <c r="B68" s="11"/>
      <c r="C68" s="11"/>
      <c r="D68" s="12"/>
      <c r="E68" s="12"/>
      <c r="F68" s="16"/>
      <c r="G68" s="16"/>
      <c r="H68" s="17"/>
      <c r="I68" s="17"/>
      <c r="J68" s="15"/>
      <c r="K68" s="15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x14ac:dyDescent="0.25">
      <c r="A69" s="11"/>
      <c r="B69" s="11"/>
      <c r="C69" s="11"/>
      <c r="D69" s="12"/>
      <c r="E69" s="12"/>
      <c r="F69" s="16"/>
      <c r="G69" s="16"/>
      <c r="H69" s="17"/>
      <c r="I69" s="17"/>
      <c r="J69" s="15"/>
      <c r="K69" s="15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x14ac:dyDescent="0.25">
      <c r="A70" s="11"/>
      <c r="B70" s="11"/>
      <c r="C70" s="11"/>
      <c r="D70" s="12"/>
      <c r="E70" s="12"/>
      <c r="F70" s="16"/>
      <c r="G70" s="16"/>
      <c r="H70" s="17"/>
      <c r="I70" s="17"/>
      <c r="J70" s="15"/>
      <c r="K70" s="1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x14ac:dyDescent="0.25">
      <c r="A71" s="11"/>
      <c r="B71" s="11"/>
      <c r="C71" s="11"/>
      <c r="D71" s="12"/>
      <c r="E71" s="12"/>
      <c r="F71" s="16"/>
      <c r="G71" s="16"/>
      <c r="H71" s="17"/>
      <c r="I71" s="17"/>
      <c r="J71" s="15"/>
      <c r="K71" s="15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x14ac:dyDescent="0.25">
      <c r="A72" s="11"/>
      <c r="B72" s="11"/>
      <c r="C72" s="11"/>
      <c r="D72" s="12"/>
      <c r="E72" s="12"/>
      <c r="F72" s="16"/>
      <c r="G72" s="16"/>
      <c r="H72" s="17"/>
      <c r="I72" s="17"/>
      <c r="J72" s="15"/>
      <c r="K72" s="15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x14ac:dyDescent="0.25">
      <c r="A73" s="11"/>
      <c r="B73" s="11"/>
      <c r="C73" s="11"/>
      <c r="D73" s="12"/>
      <c r="E73" s="12"/>
      <c r="F73" s="16"/>
      <c r="G73" s="16"/>
      <c r="H73" s="17"/>
      <c r="I73" s="17"/>
      <c r="J73" s="15"/>
      <c r="K73" s="15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x14ac:dyDescent="0.25">
      <c r="A74" s="11"/>
      <c r="B74" s="11"/>
      <c r="C74" s="11"/>
      <c r="D74" s="12"/>
      <c r="E74" s="12"/>
      <c r="F74" s="16"/>
      <c r="G74" s="16"/>
      <c r="H74" s="17"/>
      <c r="I74" s="17"/>
      <c r="J74" s="15"/>
      <c r="K74" s="15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</sheetData>
  <sheetProtection sheet="1" objects="1" scenarios="1"/>
  <mergeCells count="1">
    <mergeCell ref="D2:I2"/>
  </mergeCells>
  <pageMargins left="0.7" right="0.7" top="0.75" bottom="0.75" header="0.3" footer="0.3"/>
  <pageSetup scale="51" orientation="portrait" r:id="rId1"/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Calculateur</vt:lpstr>
      <vt:lpstr>Objectifs</vt:lpstr>
      <vt:lpstr>Calculateur!Zone_d_impression</vt:lpstr>
      <vt:lpstr>Objectifs!Zone_d_impression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Tessier Johanne (DRCQ) (Drummondville)</dc:creator>
  <cp:lastModifiedBy>Tessier Johanne (DRCQ) (Drummondville)</cp:lastModifiedBy>
  <dcterms:created xsi:type="dcterms:W3CDTF">2021-12-02T14:18:45Z</dcterms:created>
  <dcterms:modified xsi:type="dcterms:W3CDTF">2022-06-10T13:03:01Z</dcterms:modified>
</cp:coreProperties>
</file>