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P:\Archive Cecpa\Secrétariat corpo\Analyses-ECP\Site Internet\Études\Études de coût de production\Excel\2021\"/>
    </mc:Choice>
  </mc:AlternateContent>
  <xr:revisionPtr revIDLastSave="0" documentId="13_ncr:1_{A458CE0D-6549-4389-B04E-798731ADA706}" xr6:coauthVersionLast="47" xr6:coauthVersionMax="47" xr10:uidLastSave="{00000000-0000-0000-0000-000000000000}"/>
  <bookViews>
    <workbookView xWindow="-120" yWindow="-120" windowWidth="29040" windowHeight="15840" activeTab="2" xr2:uid="{0BF0B92A-9364-4FC5-9D66-4AE129902AA8}"/>
  </bookViews>
  <sheets>
    <sheet name="Instructions" sheetId="9" r:id="rId1"/>
    <sheet name="ECP2020" sheetId="10" r:id="rId2"/>
    <sheet name="Comparaison" sheetId="3" r:id="rId3"/>
    <sheet name="Définitions" sheetId="11" r:id="rId4"/>
    <sheet name="Coef+Ind" sheetId="6" state="hidden" r:id="rId5"/>
    <sheet name="Lég_Choix" sheetId="7"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biz2" localSheetId="3">#REF!</definedName>
    <definedName name="_biz2" localSheetId="1">#REF!</definedName>
    <definedName name="_biz2">#REF!</definedName>
    <definedName name="_Fill" localSheetId="3" hidden="1">'[1]2C-Fond terre'!#REF!</definedName>
    <definedName name="_Fill" localSheetId="1" hidden="1">'[1]2C-Fond terre'!#REF!</definedName>
    <definedName name="_Fill" hidden="1">'[1]2C-Fond terre'!#REF!</definedName>
    <definedName name="_Fill2" localSheetId="3" hidden="1">'[1]2C-Fond terre'!#REF!</definedName>
    <definedName name="_Fill2" localSheetId="1" hidden="1">'[1]2C-Fond terre'!#REF!</definedName>
    <definedName name="_Fill2" hidden="1">'[1]2C-Fond terre'!#REF!</definedName>
    <definedName name="_Key1" localSheetId="3" hidden="1">#REF!</definedName>
    <definedName name="_Key1" localSheetId="1" hidden="1">#REF!</definedName>
    <definedName name="_Key1" hidden="1">#REF!</definedName>
    <definedName name="_key2" localSheetId="3" hidden="1">#REF!</definedName>
    <definedName name="_key2" localSheetId="1" hidden="1">#REF!</definedName>
    <definedName name="_key2" hidden="1">#REF!</definedName>
    <definedName name="_Order1" hidden="1">255</definedName>
    <definedName name="_Sort" localSheetId="3" hidden="1">#REF!</definedName>
    <definedName name="_Sort" localSheetId="1" hidden="1">#REF!</definedName>
    <definedName name="_Sort" hidden="1">#REF!</definedName>
    <definedName name="Achat_Vente">[2]Listes!$B$2:$B$3</definedName>
    <definedName name="Acquisition" localSheetId="3">#REF!</definedName>
    <definedName name="Acquisition" localSheetId="1">#REF!</definedName>
    <definedName name="Acquisition">#REF!</definedName>
    <definedName name="Autres_bat">[2]Listes!$F$2:$F$23</definedName>
    <definedName name="Autres_frais">[2]Listes!$AC$2:$AC$8</definedName>
    <definedName name="avancement">[3]Entreprise!$AW$2:$AW$5</definedName>
    <definedName name="Avoine" localSheetId="3">#REF!</definedName>
    <definedName name="Avoine" localSheetId="1">#REF!</definedName>
    <definedName name="Avoine">#REF!</definedName>
    <definedName name="Base" localSheetId="1">#REF!</definedName>
    <definedName name="Base">#REF!</definedName>
    <definedName name="_xlnm.Database" localSheetId="3">#REF!</definedName>
    <definedName name="_xlnm.Database" localSheetId="1">#REF!</definedName>
    <definedName name="_xlnm.Database">#REF!</definedName>
    <definedName name="BaseDonnees" localSheetId="1">#REF!</definedName>
    <definedName name="BaseDonnees">#REF!</definedName>
    <definedName name="BaseDonnées">[2]Listes!$AH$2:$AH$6</definedName>
    <definedName name="BaseDonneesOvins" localSheetId="3">#REF!</definedName>
    <definedName name="BaseDonneesOvins" localSheetId="1">#REF!</definedName>
    <definedName name="BaseDonneesOvins">#REF!</definedName>
    <definedName name="bases" localSheetId="1">#REF!</definedName>
    <definedName name="bases">#REF!</definedName>
    <definedName name="batteuse" localSheetId="3">#REF!</definedName>
    <definedName name="batteuse" localSheetId="1">#REF!</definedName>
    <definedName name="batteuse">#REF!</definedName>
    <definedName name="biza" localSheetId="1">#REF!</definedName>
    <definedName name="biza">#REF!</definedName>
    <definedName name="Carburant">[2]Listes!$S$2:$S$3</definedName>
    <definedName name="codes">[3]Entreprise!$AR$2:$AR$8</definedName>
    <definedName name="Commentaires_1">[2]Listes!$AG$2:$AG$10</definedName>
    <definedName name="Comptabilité">[4]Entreprise!$AZ$2:$AZ$8</definedName>
    <definedName name="Cultures">[2]Listes!$AD$2:$AD$11</definedName>
    <definedName name="Database" localSheetId="3">#REF!</definedName>
    <definedName name="Database" localSheetId="1">#REF!</definedName>
    <definedName name="Database">#REF!</definedName>
    <definedName name="dfcd" localSheetId="3">#REF!</definedName>
    <definedName name="dfcd" localSheetId="1">#REF!</definedName>
    <definedName name="dfcd">#REF!</definedName>
    <definedName name="Dons">[2]Listes!$AI$2:$AI$4</definedName>
    <definedName name="enqueteur">[3]Entreprise!$AT$1:$AT$6</definedName>
    <definedName name="ent">'[5]page titre'!$F$14</definedName>
    <definedName name="ÉtatQuestion">[6]Nom!$AK$3:$AK$5</definedName>
    <definedName name="Fiscalité">[4]Entreprise!$BC$2:$BC$4</definedName>
    <definedName name="Fournisseurs">'[4]Liste déroulante'!$B$5:$B$11</definedName>
    <definedName name="herseléger" localSheetId="3">#REF!</definedName>
    <definedName name="herseléger" localSheetId="1">#REF!</definedName>
    <definedName name="herseléger">#REF!</definedName>
    <definedName name="hersemoyen" localSheetId="3">#REF!</definedName>
    <definedName name="hersemoyen" localSheetId="1">#REF!</definedName>
    <definedName name="hersemoyen">#REF!</definedName>
    <definedName name="herslourd" localSheetId="3">#REF!</definedName>
    <definedName name="herslourd" localSheetId="1">#REF!</definedName>
    <definedName name="herslourd">#REF!</definedName>
    <definedName name="_xlnm.Print_Titles" localSheetId="1">'ECP2020'!$1:$3</definedName>
    <definedName name="Labour" localSheetId="3">#REF!</definedName>
    <definedName name="Labour" localSheetId="1">#REF!</definedName>
    <definedName name="Labour">#REF!</definedName>
    <definedName name="Logiciel">[4]Entreprise!$BB$2:$BB$8</definedName>
    <definedName name="M_O">[2]Listes!$C$2:$C$4</definedName>
    <definedName name="Moconstruction">[2]Listes!$AJ$2:$AJ$4</definedName>
    <definedName name="mois">[3]Entreprise!$AV$2:$AV$14</definedName>
    <definedName name="oui" localSheetId="3">#REF!</definedName>
    <definedName name="oui" localSheetId="1">#REF!</definedName>
    <definedName name="oui">#REF!</definedName>
    <definedName name="oui_non">[3]Entreprise!$AQ$2:$AQ$3</definedName>
    <definedName name="Paille">[2]Listes!$AE$2:$AE$4</definedName>
    <definedName name="Parenté">[2]Listes!$AA$2:$AA$12</definedName>
    <definedName name="Partype" localSheetId="3">#REF!</definedName>
    <definedName name="Partype" localSheetId="1">#REF!</definedName>
    <definedName name="Partype">#REF!</definedName>
    <definedName name="période" localSheetId="3">#REF!</definedName>
    <definedName name="période" localSheetId="1">#REF!</definedName>
    <definedName name="période">#REF!</definedName>
    <definedName name="Ponctuel">[2]Listes!$W$2:$W$4</definedName>
    <definedName name="pourcent" localSheetId="3">#REF!</definedName>
    <definedName name="pourcent" localSheetId="1">#REF!</definedName>
    <definedName name="pourcent">#REF!</definedName>
    <definedName name="Print_Area" localSheetId="1">'ECP2020'!$A$1:$J$256</definedName>
    <definedName name="PropLoc">[2]Listes!$T$2:$T$3</definedName>
    <definedName name="proprio" localSheetId="3">#REF!</definedName>
    <definedName name="proprio" localSheetId="1">#REF!</definedName>
    <definedName name="proprio">#REF!</definedName>
    <definedName name="Repartition" localSheetId="1">#REF!</definedName>
    <definedName name="Repartition">#REF!</definedName>
    <definedName name="RI14APA" localSheetId="1">#REF!</definedName>
    <definedName name="RI14APA">#REF!</definedName>
    <definedName name="RI14OPA" localSheetId="1">#REF!</definedName>
    <definedName name="RI14OPA">#REF!</definedName>
    <definedName name="Rrre" localSheetId="1">#REF!</definedName>
    <definedName name="Rrre">#REF!</definedName>
    <definedName name="Sec_humide">[2]Listes!$AF$2:$AF$3</definedName>
    <definedName name="Silos">[2]Listes!$H$2:$H$20</definedName>
    <definedName name="sorti" localSheetId="3" hidden="1">#REF!</definedName>
    <definedName name="sorti" localSheetId="1" hidden="1">#REF!</definedName>
    <definedName name="sorti" hidden="1">#REF!</definedName>
    <definedName name="Sources">[2]Listes!$AB$2:$AB$9</definedName>
    <definedName name="Statut">[2]Listes!$Z$2:$Z$4</definedName>
    <definedName name="Subventions">'[4]Liste déroulante'!$B$30:$B$37</definedName>
    <definedName name="Système">[4]Entreprise!$BA$2:$BA$5</definedName>
    <definedName name="Test" localSheetId="3">#REF!</definedName>
    <definedName name="Test" localSheetId="1">#REF!</definedName>
    <definedName name="Test">#REF!</definedName>
    <definedName name="Toiture">[2]Listes!$D$2:$D$6</definedName>
    <definedName name="Totalité">[2]Listes!$Y$2:$Y$4</definedName>
    <definedName name="TPS">[2]Listes!$X$2:$X$3</definedName>
    <definedName name="tracteur" localSheetId="3">#REF!</definedName>
    <definedName name="tracteur" localSheetId="1">#REF!</definedName>
    <definedName name="tracteur">#REF!</definedName>
    <definedName name="Travailleur">[2]TT!$W$3:$W$57</definedName>
    <definedName name="Unité_mesure">[2]Listes!$O$2:$O$8</definedName>
    <definedName name="VEE">[7]ASRA_2010!$A$1:$N$4780</definedName>
    <definedName name="VERTICAL" localSheetId="3">#REF!</definedName>
    <definedName name="VERTICAL" localSheetId="1">#REF!</definedName>
    <definedName name="VERTICAL">#REF!</definedName>
    <definedName name="victoire" localSheetId="1">#REF!</definedName>
    <definedName name="victoire">#REF!</definedName>
    <definedName name="_xlnm.Print_Area" localSheetId="1">'ECP2020'!$A$1:$J$256</definedName>
    <definedName name="_xlnm.Print_Area" localSheetId="0">Instructions!$A$1:$I$32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4" i="6" l="1"/>
  <c r="AI224" i="6"/>
  <c r="AC224" i="6"/>
  <c r="W224" i="6"/>
  <c r="I6" i="3"/>
  <c r="Q224" i="6"/>
  <c r="Q186" i="6"/>
  <c r="Q237" i="6"/>
  <c r="Q236" i="6"/>
  <c r="Q235" i="6" s="1"/>
  <c r="Q117" i="6"/>
  <c r="Q104" i="6"/>
  <c r="Q116" i="6"/>
  <c r="Q114" i="6"/>
  <c r="Q113" i="6"/>
  <c r="Q112" i="6"/>
  <c r="Q115" i="6"/>
  <c r="Q215" i="6" l="1"/>
  <c r="Q203" i="6" l="1"/>
  <c r="Q201" i="6"/>
  <c r="Q202" i="6"/>
  <c r="Q199" i="6"/>
  <c r="Q179" i="6"/>
  <c r="Q180" i="6"/>
  <c r="Q181" i="6"/>
  <c r="R181" i="6" s="1"/>
  <c r="Q174" i="6"/>
  <c r="Q175" i="6"/>
  <c r="Q176" i="6"/>
  <c r="Q177" i="6"/>
  <c r="Q178" i="6"/>
  <c r="Q173" i="6"/>
  <c r="Q99" i="6"/>
  <c r="Q100" i="6"/>
  <c r="Q98" i="6"/>
  <c r="Q42" i="6"/>
  <c r="Q229" i="6"/>
  <c r="Q228" i="6"/>
  <c r="Q220" i="6"/>
  <c r="R215" i="6"/>
  <c r="Q111" i="6"/>
  <c r="Q124" i="6"/>
  <c r="Q155" i="6"/>
  <c r="Q156" i="6"/>
  <c r="Q154" i="6"/>
  <c r="Q93" i="6"/>
  <c r="R93" i="6" s="1"/>
  <c r="Q84" i="6"/>
  <c r="R84" i="6" s="1"/>
  <c r="Q79" i="6"/>
  <c r="R79" i="6" s="1"/>
  <c r="Q70" i="6"/>
  <c r="R70" i="6" s="1"/>
  <c r="Q71" i="6"/>
  <c r="R71" i="6" s="1"/>
  <c r="L71" i="6"/>
  <c r="M71" i="6"/>
  <c r="M70" i="6"/>
  <c r="L70" i="6"/>
  <c r="Q58" i="6"/>
  <c r="S58" i="6" s="1"/>
  <c r="Q57" i="6"/>
  <c r="S57" i="6" s="1"/>
  <c r="Q55" i="6"/>
  <c r="R55" i="6" s="1"/>
  <c r="Q53" i="6"/>
  <c r="S53" i="6" s="1"/>
  <c r="Q52" i="6"/>
  <c r="S52" i="6" s="1"/>
  <c r="Q51" i="6"/>
  <c r="R51" i="6" s="1"/>
  <c r="Q48" i="6"/>
  <c r="R48" i="6" s="1"/>
  <c r="Q49" i="6"/>
  <c r="R49" i="6" s="1"/>
  <c r="Q47" i="6"/>
  <c r="R47" i="6" s="1"/>
  <c r="Q36" i="6"/>
  <c r="S36" i="6" s="1"/>
  <c r="Q21" i="6"/>
  <c r="Q25" i="6"/>
  <c r="S25" i="6" s="1"/>
  <c r="Q31" i="6"/>
  <c r="S31" i="6" s="1"/>
  <c r="Q27" i="6"/>
  <c r="P14" i="6"/>
  <c r="P13" i="6"/>
  <c r="W172" i="6"/>
  <c r="W201" i="6"/>
  <c r="AC201" i="6" s="1"/>
  <c r="W202" i="6"/>
  <c r="AC202" i="6" s="1"/>
  <c r="W203" i="6"/>
  <c r="AC203" i="6" s="1"/>
  <c r="M224" i="6"/>
  <c r="M225" i="6" s="1"/>
  <c r="L224" i="6"/>
  <c r="L225" i="6" s="1"/>
  <c r="M220" i="6"/>
  <c r="M221" i="6" s="1"/>
  <c r="L220" i="6"/>
  <c r="L221" i="6" s="1"/>
  <c r="M215" i="6"/>
  <c r="M216" i="6"/>
  <c r="M214" i="6"/>
  <c r="L215" i="6"/>
  <c r="L216" i="6"/>
  <c r="L214" i="6"/>
  <c r="E237" i="10"/>
  <c r="L189" i="6"/>
  <c r="L185" i="6"/>
  <c r="L186" i="6"/>
  <c r="L187" i="6"/>
  <c r="L188" i="6"/>
  <c r="Q101" i="6" l="1"/>
  <c r="S181" i="6"/>
  <c r="S70" i="6"/>
  <c r="S84" i="6"/>
  <c r="L217" i="6"/>
  <c r="S71" i="6"/>
  <c r="Q59" i="6"/>
  <c r="S93" i="6"/>
  <c r="S79" i="6"/>
  <c r="M217" i="6"/>
  <c r="S51" i="6"/>
  <c r="S47" i="6"/>
  <c r="S49" i="6"/>
  <c r="R25" i="6"/>
  <c r="R31" i="6"/>
  <c r="S48" i="6"/>
  <c r="S55" i="6"/>
  <c r="R57" i="6"/>
  <c r="R58" i="6"/>
  <c r="R52" i="6"/>
  <c r="R53" i="6"/>
  <c r="R36" i="6"/>
  <c r="D260" i="6" l="1"/>
  <c r="D256" i="6"/>
  <c r="D255" i="6"/>
  <c r="D254" i="6"/>
  <c r="D253" i="6"/>
  <c r="D252" i="6"/>
  <c r="D251" i="6"/>
  <c r="F237" i="6"/>
  <c r="F236" i="6"/>
  <c r="E237" i="6" l="1"/>
  <c r="E236" i="6"/>
  <c r="G236" i="6" s="1"/>
  <c r="G240" i="6"/>
  <c r="L240" i="6" s="1"/>
  <c r="G230" i="6"/>
  <c r="D230" i="6"/>
  <c r="G225" i="6"/>
  <c r="G217" i="6"/>
  <c r="G221" i="6"/>
  <c r="G211" i="6"/>
  <c r="G204" i="6"/>
  <c r="G196" i="6"/>
  <c r="G182" i="6"/>
  <c r="G168" i="6"/>
  <c r="G157" i="6"/>
  <c r="G151" i="6"/>
  <c r="G144" i="6"/>
  <c r="G140" i="6"/>
  <c r="G135" i="6"/>
  <c r="G130" i="6"/>
  <c r="G125" i="6"/>
  <c r="G120" i="6"/>
  <c r="G107" i="6"/>
  <c r="G101" i="6"/>
  <c r="G95" i="6"/>
  <c r="G89" i="6"/>
  <c r="G85" i="6"/>
  <c r="G80" i="6"/>
  <c r="G59" i="6"/>
  <c r="G43" i="6"/>
  <c r="G38" i="6"/>
  <c r="G32" i="6"/>
  <c r="G16" i="6"/>
  <c r="E9" i="6"/>
  <c r="I15" i="3"/>
  <c r="I12" i="3"/>
  <c r="E248" i="10"/>
  <c r="G246" i="10"/>
  <c r="G247" i="10"/>
  <c r="G245" i="10"/>
  <c r="R100" i="6" l="1"/>
  <c r="S100" i="6"/>
  <c r="G205" i="6"/>
  <c r="G248" i="10"/>
  <c r="L208" i="6"/>
  <c r="L211" i="6" s="1"/>
  <c r="N9" i="6"/>
  <c r="N32" i="6" s="1"/>
  <c r="E256" i="10"/>
  <c r="G255" i="10"/>
  <c r="L229" i="6" s="1"/>
  <c r="G254" i="10"/>
  <c r="L228" i="6" s="1"/>
  <c r="L230" i="6" s="1"/>
  <c r="G250" i="10"/>
  <c r="E243" i="10"/>
  <c r="G241" i="10"/>
  <c r="L155" i="6" s="1"/>
  <c r="G242" i="10"/>
  <c r="L156" i="6" s="1"/>
  <c r="G240" i="10"/>
  <c r="L154" i="6" s="1"/>
  <c r="G232" i="10"/>
  <c r="L191" i="6" s="1"/>
  <c r="G233" i="10"/>
  <c r="L192" i="6" s="1"/>
  <c r="G234" i="10"/>
  <c r="L193" i="6" s="1"/>
  <c r="G235" i="10"/>
  <c r="L194" i="6" s="1"/>
  <c r="G236" i="10"/>
  <c r="L195" i="6" s="1"/>
  <c r="G231" i="10"/>
  <c r="L190" i="6" s="1"/>
  <c r="G227" i="10"/>
  <c r="G228" i="10"/>
  <c r="G229" i="10"/>
  <c r="G230" i="10"/>
  <c r="G226" i="10"/>
  <c r="G220" i="10"/>
  <c r="L200" i="6" s="1"/>
  <c r="G221" i="10"/>
  <c r="L201" i="6" s="1"/>
  <c r="G222" i="10"/>
  <c r="L202" i="6" s="1"/>
  <c r="G223" i="10"/>
  <c r="L203" i="6" s="1"/>
  <c r="G219" i="10"/>
  <c r="L199" i="6" s="1"/>
  <c r="E224" i="10"/>
  <c r="E217" i="10"/>
  <c r="G207" i="10"/>
  <c r="L172" i="6" s="1"/>
  <c r="G208" i="10"/>
  <c r="L173" i="6" s="1"/>
  <c r="G209" i="10"/>
  <c r="L174" i="6" s="1"/>
  <c r="G210" i="10"/>
  <c r="L175" i="6" s="1"/>
  <c r="G211" i="10"/>
  <c r="L176" i="6" s="1"/>
  <c r="G212" i="10"/>
  <c r="L177" i="6" s="1"/>
  <c r="G213" i="10"/>
  <c r="L178" i="6" s="1"/>
  <c r="G214" i="10"/>
  <c r="L179" i="6" s="1"/>
  <c r="G215" i="10"/>
  <c r="L180" i="6" s="1"/>
  <c r="G216" i="10"/>
  <c r="L181" i="6" s="1"/>
  <c r="G206" i="10"/>
  <c r="L171" i="6" s="1"/>
  <c r="E204" i="10"/>
  <c r="G198" i="10"/>
  <c r="L162" i="6" s="1"/>
  <c r="G199" i="10"/>
  <c r="L163" i="6" s="1"/>
  <c r="G200" i="10"/>
  <c r="L164" i="6" s="1"/>
  <c r="G201" i="10"/>
  <c r="L165" i="6" s="1"/>
  <c r="G202" i="10"/>
  <c r="L166" i="6" s="1"/>
  <c r="G203" i="10"/>
  <c r="G197" i="10"/>
  <c r="L161" i="6" s="1"/>
  <c r="E193" i="10"/>
  <c r="G190" i="10"/>
  <c r="L148" i="6" s="1"/>
  <c r="G191" i="10"/>
  <c r="L149" i="6" s="1"/>
  <c r="G192" i="10"/>
  <c r="L150" i="6" s="1"/>
  <c r="G189" i="10"/>
  <c r="L147" i="6" s="1"/>
  <c r="G187" i="10"/>
  <c r="L143" i="6" s="1"/>
  <c r="L144" i="6" s="1"/>
  <c r="E185" i="10"/>
  <c r="G184" i="10"/>
  <c r="L139" i="6" s="1"/>
  <c r="G183" i="10"/>
  <c r="L138" i="6" s="1"/>
  <c r="E181" i="10"/>
  <c r="G180" i="10"/>
  <c r="L134" i="6" s="1"/>
  <c r="G179" i="10"/>
  <c r="L133" i="6" s="1"/>
  <c r="E177" i="10"/>
  <c r="G175" i="10"/>
  <c r="L128" i="6" s="1"/>
  <c r="G176" i="10"/>
  <c r="L129" i="6" s="1"/>
  <c r="E169" i="10"/>
  <c r="G168" i="10"/>
  <c r="L124" i="6" s="1"/>
  <c r="G167" i="10"/>
  <c r="L123" i="6" s="1"/>
  <c r="G162" i="10"/>
  <c r="L117" i="6" s="1"/>
  <c r="G163" i="10"/>
  <c r="L118" i="6" s="1"/>
  <c r="E161" i="10"/>
  <c r="E165" i="10" s="1"/>
  <c r="G157" i="10"/>
  <c r="L113" i="6" s="1"/>
  <c r="G158" i="10"/>
  <c r="L114" i="6" s="1"/>
  <c r="G159" i="10"/>
  <c r="L115" i="6" s="1"/>
  <c r="G160" i="10"/>
  <c r="L116" i="6" s="1"/>
  <c r="G156" i="10"/>
  <c r="L112" i="6" s="1"/>
  <c r="G164" i="10"/>
  <c r="L119" i="6" s="1"/>
  <c r="E154" i="10"/>
  <c r="G152" i="10"/>
  <c r="L105" i="6" s="1"/>
  <c r="G153" i="10"/>
  <c r="L106" i="6" s="1"/>
  <c r="G151" i="10"/>
  <c r="L104" i="6" s="1"/>
  <c r="G149" i="10"/>
  <c r="L88" i="6" s="1"/>
  <c r="L89" i="6" s="1"/>
  <c r="E145" i="10"/>
  <c r="L135" i="6" l="1"/>
  <c r="L196" i="6"/>
  <c r="L168" i="6"/>
  <c r="L232" i="6" s="1"/>
  <c r="L204" i="6"/>
  <c r="G237" i="10"/>
  <c r="L140" i="6"/>
  <c r="L157" i="6"/>
  <c r="L182" i="6"/>
  <c r="L151" i="6"/>
  <c r="L120" i="6"/>
  <c r="L125" i="6"/>
  <c r="N16" i="6"/>
  <c r="L130" i="6"/>
  <c r="L107" i="6"/>
  <c r="G256" i="10"/>
  <c r="G243" i="10"/>
  <c r="E238" i="10"/>
  <c r="G224" i="10"/>
  <c r="G217" i="10"/>
  <c r="G204" i="10"/>
  <c r="G193" i="10"/>
  <c r="E195" i="10"/>
  <c r="G181" i="10"/>
  <c r="G185" i="10"/>
  <c r="G177" i="10"/>
  <c r="G169" i="10"/>
  <c r="G161" i="10"/>
  <c r="G165" i="10" s="1"/>
  <c r="G154" i="10"/>
  <c r="G238" i="10" l="1"/>
  <c r="G195" i="10"/>
  <c r="G144" i="10" l="1"/>
  <c r="L58" i="6" s="1"/>
  <c r="G143" i="10"/>
  <c r="L57" i="6" s="1"/>
  <c r="E142" i="10"/>
  <c r="G141" i="10"/>
  <c r="E140" i="10"/>
  <c r="G138" i="10"/>
  <c r="L52" i="6" s="1"/>
  <c r="G139" i="10"/>
  <c r="L53" i="6" s="1"/>
  <c r="G137" i="10"/>
  <c r="L51" i="6" s="1"/>
  <c r="E136" i="10"/>
  <c r="G134" i="10"/>
  <c r="L48" i="6" s="1"/>
  <c r="G135" i="10"/>
  <c r="L49" i="6" s="1"/>
  <c r="G133" i="10"/>
  <c r="L47" i="6" s="1"/>
  <c r="E131" i="10"/>
  <c r="G130" i="10"/>
  <c r="L42" i="6" s="1"/>
  <c r="G129" i="10"/>
  <c r="L41" i="6" s="1"/>
  <c r="E127" i="10"/>
  <c r="G125" i="10"/>
  <c r="L36" i="6" s="1"/>
  <c r="G126" i="10"/>
  <c r="L37" i="6" s="1"/>
  <c r="G124" i="10"/>
  <c r="L35" i="6" s="1"/>
  <c r="E122" i="10"/>
  <c r="G120" i="10"/>
  <c r="L99" i="6" s="1"/>
  <c r="G121" i="10"/>
  <c r="L100" i="6" s="1"/>
  <c r="G119" i="10"/>
  <c r="L98" i="6" s="1"/>
  <c r="G115" i="10"/>
  <c r="L93" i="6" s="1"/>
  <c r="G116" i="10"/>
  <c r="L94" i="6" s="1"/>
  <c r="G114" i="10"/>
  <c r="L92" i="6" s="1"/>
  <c r="E117" i="10"/>
  <c r="E112" i="10"/>
  <c r="G107" i="10"/>
  <c r="L75" i="6" s="1"/>
  <c r="G111" i="10"/>
  <c r="L79" i="6" s="1"/>
  <c r="G108" i="10"/>
  <c r="L76" i="6" s="1"/>
  <c r="G109" i="10"/>
  <c r="L77" i="6" s="1"/>
  <c r="G110" i="10"/>
  <c r="L78" i="6" s="1"/>
  <c r="G104" i="10"/>
  <c r="L84" i="6" s="1"/>
  <c r="G103" i="10"/>
  <c r="L83" i="6" s="1"/>
  <c r="E105" i="10"/>
  <c r="G94" i="10"/>
  <c r="L25" i="6" s="1"/>
  <c r="E101" i="10"/>
  <c r="G99" i="10"/>
  <c r="L30" i="6" s="1"/>
  <c r="G89" i="10"/>
  <c r="L20" i="6" s="1"/>
  <c r="G90" i="10"/>
  <c r="L21" i="6" s="1"/>
  <c r="G91" i="10"/>
  <c r="L22" i="6" s="1"/>
  <c r="G92" i="10"/>
  <c r="L23" i="6" s="1"/>
  <c r="G93" i="10"/>
  <c r="L24" i="6" s="1"/>
  <c r="G95" i="10"/>
  <c r="L26" i="6" s="1"/>
  <c r="G96" i="10"/>
  <c r="L27" i="6" s="1"/>
  <c r="G97" i="10"/>
  <c r="L28" i="6" s="1"/>
  <c r="G98" i="10"/>
  <c r="L29" i="6" s="1"/>
  <c r="G100" i="10"/>
  <c r="L31" i="6" s="1"/>
  <c r="G88" i="10"/>
  <c r="L19" i="6" s="1"/>
  <c r="G84" i="10"/>
  <c r="G85" i="10"/>
  <c r="E86" i="10"/>
  <c r="G83" i="10"/>
  <c r="L69" i="6" s="1"/>
  <c r="G77" i="10"/>
  <c r="L63" i="6" s="1"/>
  <c r="G78" i="10"/>
  <c r="L64" i="6" s="1"/>
  <c r="G79" i="10"/>
  <c r="L65" i="6" s="1"/>
  <c r="G80" i="10"/>
  <c r="L66" i="6" s="1"/>
  <c r="G81" i="10"/>
  <c r="L67" i="6" s="1"/>
  <c r="G82" i="10"/>
  <c r="L68" i="6" s="1"/>
  <c r="G76" i="10"/>
  <c r="L62" i="6" s="1"/>
  <c r="G72" i="10"/>
  <c r="L13" i="6" s="1"/>
  <c r="G73" i="10"/>
  <c r="L14" i="6" s="1"/>
  <c r="G71" i="10"/>
  <c r="L12" i="6" s="1"/>
  <c r="E74" i="10"/>
  <c r="L85" i="6" l="1"/>
  <c r="L38" i="6"/>
  <c r="L43" i="6"/>
  <c r="L80" i="6"/>
  <c r="L95" i="6"/>
  <c r="L101" i="6"/>
  <c r="L72" i="6"/>
  <c r="G142" i="10"/>
  <c r="L55" i="6"/>
  <c r="L59" i="6" s="1"/>
  <c r="L32" i="6"/>
  <c r="L16" i="6"/>
  <c r="G145" i="10"/>
  <c r="E146" i="10"/>
  <c r="E171" i="10" s="1"/>
  <c r="G140" i="10"/>
  <c r="G136" i="10"/>
  <c r="G131" i="10"/>
  <c r="G127" i="10"/>
  <c r="G122" i="10"/>
  <c r="G117" i="10"/>
  <c r="G112" i="10"/>
  <c r="G105" i="10"/>
  <c r="G101" i="10"/>
  <c r="G86" i="10"/>
  <c r="G74" i="10"/>
  <c r="G146" i="10" l="1"/>
  <c r="G171" i="10" s="1"/>
  <c r="G252" i="10" s="1"/>
  <c r="G58" i="10" l="1"/>
  <c r="G55" i="10"/>
  <c r="G54" i="10"/>
  <c r="E56" i="10"/>
  <c r="E49" i="10"/>
  <c r="D250" i="6" s="1"/>
  <c r="G43" i="10"/>
  <c r="G44" i="10"/>
  <c r="G45" i="10"/>
  <c r="G46" i="10"/>
  <c r="G47" i="10"/>
  <c r="G48" i="10"/>
  <c r="E41" i="10"/>
  <c r="D249" i="6" s="1"/>
  <c r="G38" i="10"/>
  <c r="G39" i="10"/>
  <c r="G40" i="10"/>
  <c r="G37" i="10"/>
  <c r="G27" i="7"/>
  <c r="E60" i="10" l="1"/>
  <c r="D258" i="6" s="1"/>
  <c r="D259" i="6"/>
  <c r="G56" i="10"/>
  <c r="G60" i="10" s="1"/>
  <c r="G41" i="10"/>
  <c r="E51" i="10"/>
  <c r="G49" i="10"/>
  <c r="G51" i="10" l="1"/>
  <c r="E62" i="10"/>
  <c r="D248" i="6"/>
  <c r="E63" i="10"/>
  <c r="G62" i="10"/>
  <c r="G63" i="10"/>
  <c r="I16" i="10" l="1"/>
  <c r="G21" i="10"/>
  <c r="G22" i="10"/>
  <c r="G23" i="10"/>
  <c r="G20" i="10"/>
  <c r="E24" i="10"/>
  <c r="E18" i="10"/>
  <c r="G14" i="10"/>
  <c r="I12" i="10"/>
  <c r="G16" i="10"/>
  <c r="I241" i="10" l="1"/>
  <c r="M155" i="6" s="1"/>
  <c r="I245" i="10"/>
  <c r="M208" i="6" s="1"/>
  <c r="M211" i="6" s="1"/>
  <c r="I246" i="10"/>
  <c r="I247" i="10"/>
  <c r="I255" i="10"/>
  <c r="M229" i="6" s="1"/>
  <c r="I254" i="10"/>
  <c r="I242" i="10"/>
  <c r="M156" i="6" s="1"/>
  <c r="I240" i="10"/>
  <c r="M154" i="6" s="1"/>
  <c r="I250" i="10"/>
  <c r="I232" i="10"/>
  <c r="M191" i="6" s="1"/>
  <c r="I233" i="10"/>
  <c r="M192" i="6" s="1"/>
  <c r="I234" i="10"/>
  <c r="M193" i="6" s="1"/>
  <c r="I231" i="10"/>
  <c r="M190" i="6" s="1"/>
  <c r="I235" i="10"/>
  <c r="M194" i="6" s="1"/>
  <c r="I236" i="10"/>
  <c r="M195" i="6" s="1"/>
  <c r="I227" i="10"/>
  <c r="M186" i="6" s="1"/>
  <c r="I226" i="10"/>
  <c r="I228" i="10"/>
  <c r="M187" i="6" s="1"/>
  <c r="I229" i="10"/>
  <c r="M188" i="6" s="1"/>
  <c r="I230" i="10"/>
  <c r="M189" i="6" s="1"/>
  <c r="I220" i="10"/>
  <c r="M200" i="6" s="1"/>
  <c r="I223" i="10"/>
  <c r="M203" i="6" s="1"/>
  <c r="I221" i="10"/>
  <c r="M201" i="6" s="1"/>
  <c r="I222" i="10"/>
  <c r="M202" i="6" s="1"/>
  <c r="I219" i="10"/>
  <c r="M199" i="6" s="1"/>
  <c r="I207" i="10"/>
  <c r="M172" i="6" s="1"/>
  <c r="I215" i="10"/>
  <c r="M180" i="6" s="1"/>
  <c r="I208" i="10"/>
  <c r="M173" i="6" s="1"/>
  <c r="I216" i="10"/>
  <c r="M181" i="6" s="1"/>
  <c r="I211" i="10"/>
  <c r="M176" i="6" s="1"/>
  <c r="I209" i="10"/>
  <c r="M174" i="6" s="1"/>
  <c r="I206" i="10"/>
  <c r="M171" i="6" s="1"/>
  <c r="I210" i="10"/>
  <c r="M175" i="6" s="1"/>
  <c r="I214" i="10"/>
  <c r="M179" i="6" s="1"/>
  <c r="I212" i="10"/>
  <c r="M177" i="6" s="1"/>
  <c r="I213" i="10"/>
  <c r="M178" i="6" s="1"/>
  <c r="I199" i="10"/>
  <c r="M163" i="6" s="1"/>
  <c r="I201" i="10"/>
  <c r="M165" i="6" s="1"/>
  <c r="I203" i="10"/>
  <c r="I200" i="10"/>
  <c r="M164" i="6" s="1"/>
  <c r="I198" i="10"/>
  <c r="M162" i="6" s="1"/>
  <c r="I202" i="10"/>
  <c r="M166" i="6" s="1"/>
  <c r="I197" i="10"/>
  <c r="M161" i="6" s="1"/>
  <c r="I189" i="10"/>
  <c r="M147" i="6" s="1"/>
  <c r="I192" i="10"/>
  <c r="M150" i="6" s="1"/>
  <c r="I190" i="10"/>
  <c r="M148" i="6" s="1"/>
  <c r="I191" i="10"/>
  <c r="M149" i="6" s="1"/>
  <c r="I187" i="10"/>
  <c r="M143" i="6" s="1"/>
  <c r="M144" i="6" s="1"/>
  <c r="I179" i="10"/>
  <c r="M133" i="6" s="1"/>
  <c r="I183" i="10"/>
  <c r="M138" i="6" s="1"/>
  <c r="I184" i="10"/>
  <c r="M139" i="6" s="1"/>
  <c r="I175" i="10"/>
  <c r="M128" i="6" s="1"/>
  <c r="I176" i="10"/>
  <c r="M129" i="6" s="1"/>
  <c r="I180" i="10"/>
  <c r="M134" i="6" s="1"/>
  <c r="I168" i="10"/>
  <c r="M124" i="6" s="1"/>
  <c r="I163" i="10"/>
  <c r="M118" i="6" s="1"/>
  <c r="I167" i="10"/>
  <c r="M123" i="6" s="1"/>
  <c r="I158" i="10"/>
  <c r="M114" i="6" s="1"/>
  <c r="I157" i="10"/>
  <c r="M113" i="6" s="1"/>
  <c r="I159" i="10"/>
  <c r="M115" i="6" s="1"/>
  <c r="I160" i="10"/>
  <c r="M116" i="6" s="1"/>
  <c r="I156" i="10"/>
  <c r="M112" i="6" s="1"/>
  <c r="I141" i="10"/>
  <c r="I153" i="10"/>
  <c r="M106" i="6" s="1"/>
  <c r="I164" i="10"/>
  <c r="M119" i="6" s="1"/>
  <c r="I152" i="10"/>
  <c r="M105" i="6" s="1"/>
  <c r="I151" i="10"/>
  <c r="M104" i="6" s="1"/>
  <c r="I162" i="10"/>
  <c r="M117" i="6" s="1"/>
  <c r="I149" i="10"/>
  <c r="M88" i="6" s="1"/>
  <c r="M89" i="6" s="1"/>
  <c r="I144" i="10"/>
  <c r="M58" i="6" s="1"/>
  <c r="I143" i="10"/>
  <c r="M57" i="6" s="1"/>
  <c r="I139" i="10"/>
  <c r="M53" i="6" s="1"/>
  <c r="I138" i="10"/>
  <c r="M52" i="6" s="1"/>
  <c r="I137" i="10"/>
  <c r="M51" i="6" s="1"/>
  <c r="I135" i="10"/>
  <c r="M49" i="6" s="1"/>
  <c r="I133" i="10"/>
  <c r="M47" i="6" s="1"/>
  <c r="I134" i="10"/>
  <c r="M48" i="6" s="1"/>
  <c r="I129" i="10"/>
  <c r="M41" i="6" s="1"/>
  <c r="I126" i="10"/>
  <c r="M37" i="6" s="1"/>
  <c r="I130" i="10"/>
  <c r="M42" i="6" s="1"/>
  <c r="I124" i="10"/>
  <c r="M35" i="6" s="1"/>
  <c r="I125" i="10"/>
  <c r="M36" i="6" s="1"/>
  <c r="I120" i="10"/>
  <c r="M99" i="6" s="1"/>
  <c r="I121" i="10"/>
  <c r="M100" i="6" s="1"/>
  <c r="I119" i="10"/>
  <c r="M98" i="6" s="1"/>
  <c r="I114" i="10"/>
  <c r="M92" i="6" s="1"/>
  <c r="I115" i="10"/>
  <c r="M93" i="6" s="1"/>
  <c r="I116" i="10"/>
  <c r="M94" i="6" s="1"/>
  <c r="I107" i="10"/>
  <c r="M75" i="6" s="1"/>
  <c r="I110" i="10"/>
  <c r="M78" i="6" s="1"/>
  <c r="I111" i="10"/>
  <c r="M79" i="6" s="1"/>
  <c r="I108" i="10"/>
  <c r="M76" i="6" s="1"/>
  <c r="I109" i="10"/>
  <c r="M77" i="6" s="1"/>
  <c r="I94" i="10"/>
  <c r="M25" i="6" s="1"/>
  <c r="I104" i="10"/>
  <c r="M84" i="6" s="1"/>
  <c r="I103" i="10"/>
  <c r="M83" i="6" s="1"/>
  <c r="I99" i="10"/>
  <c r="M30" i="6" s="1"/>
  <c r="I97" i="10"/>
  <c r="M28" i="6" s="1"/>
  <c r="I89" i="10"/>
  <c r="M20" i="6" s="1"/>
  <c r="I98" i="10"/>
  <c r="M29" i="6" s="1"/>
  <c r="I90" i="10"/>
  <c r="M21" i="6" s="1"/>
  <c r="I100" i="10"/>
  <c r="M31" i="6" s="1"/>
  <c r="I93" i="10"/>
  <c r="M24" i="6" s="1"/>
  <c r="I91" i="10"/>
  <c r="M22" i="6" s="1"/>
  <c r="I88" i="10"/>
  <c r="M19" i="6" s="1"/>
  <c r="I92" i="10"/>
  <c r="M23" i="6" s="1"/>
  <c r="I95" i="10"/>
  <c r="M26" i="6" s="1"/>
  <c r="I96" i="10"/>
  <c r="M27" i="6" s="1"/>
  <c r="I84" i="10"/>
  <c r="I85" i="10"/>
  <c r="I21" i="10"/>
  <c r="I76" i="10"/>
  <c r="M62" i="6" s="1"/>
  <c r="I77" i="10"/>
  <c r="M63" i="6" s="1"/>
  <c r="I73" i="10"/>
  <c r="M14" i="6" s="1"/>
  <c r="I78" i="10"/>
  <c r="M64" i="6" s="1"/>
  <c r="I72" i="10"/>
  <c r="M13" i="6" s="1"/>
  <c r="I79" i="10"/>
  <c r="M65" i="6" s="1"/>
  <c r="I71" i="10"/>
  <c r="M12" i="6" s="1"/>
  <c r="I83" i="10"/>
  <c r="M69" i="6" s="1"/>
  <c r="I80" i="10"/>
  <c r="M66" i="6" s="1"/>
  <c r="I81" i="10"/>
  <c r="M67" i="6" s="1"/>
  <c r="I82" i="10"/>
  <c r="M68" i="6" s="1"/>
  <c r="I23" i="10"/>
  <c r="I22" i="10"/>
  <c r="I46" i="10"/>
  <c r="I38" i="10"/>
  <c r="I37" i="10"/>
  <c r="I47" i="10"/>
  <c r="I39" i="10"/>
  <c r="I40" i="10"/>
  <c r="I58" i="10"/>
  <c r="I43" i="10"/>
  <c r="I44" i="10"/>
  <c r="I54" i="10"/>
  <c r="I55" i="10"/>
  <c r="I45" i="10"/>
  <c r="I48" i="10"/>
  <c r="I20" i="10"/>
  <c r="G24" i="10"/>
  <c r="I256" i="10" l="1"/>
  <c r="M228" i="6"/>
  <c r="M230" i="6" s="1"/>
  <c r="M125" i="6"/>
  <c r="M204" i="6"/>
  <c r="M185" i="6"/>
  <c r="M196" i="6" s="1"/>
  <c r="I237" i="10"/>
  <c r="M182" i="6"/>
  <c r="M157" i="6"/>
  <c r="M72" i="6"/>
  <c r="M80" i="6"/>
  <c r="M168" i="6"/>
  <c r="M43" i="6"/>
  <c r="M135" i="6"/>
  <c r="M151" i="6"/>
  <c r="M140" i="6"/>
  <c r="M130" i="6"/>
  <c r="M120" i="6"/>
  <c r="M107" i="6"/>
  <c r="M101" i="6"/>
  <c r="M95" i="6"/>
  <c r="M85" i="6"/>
  <c r="I142" i="10"/>
  <c r="M55" i="6"/>
  <c r="M59" i="6"/>
  <c r="M38" i="6"/>
  <c r="M32" i="6"/>
  <c r="M16" i="6"/>
  <c r="I248" i="10"/>
  <c r="I145" i="10"/>
  <c r="I243" i="10"/>
  <c r="I224" i="10"/>
  <c r="I217" i="10"/>
  <c r="I204" i="10"/>
  <c r="I181" i="10"/>
  <c r="I185" i="10"/>
  <c r="I193" i="10"/>
  <c r="I161" i="10"/>
  <c r="I165" i="10" s="1"/>
  <c r="I169" i="10"/>
  <c r="I177" i="10"/>
  <c r="I140" i="10"/>
  <c r="I154" i="10"/>
  <c r="I122" i="10"/>
  <c r="I136" i="10"/>
  <c r="I105" i="10"/>
  <c r="I127" i="10"/>
  <c r="I131" i="10"/>
  <c r="I117" i="10"/>
  <c r="I112" i="10"/>
  <c r="I101" i="10"/>
  <c r="I24" i="10"/>
  <c r="I86" i="10"/>
  <c r="I74" i="10"/>
  <c r="I41" i="10"/>
  <c r="I56" i="10"/>
  <c r="I60" i="10" s="1"/>
  <c r="I49" i="10"/>
  <c r="I238" i="10" l="1"/>
  <c r="I195" i="10"/>
  <c r="I146" i="10"/>
  <c r="I171" i="10" s="1"/>
  <c r="I51" i="10"/>
  <c r="I62" i="10" s="1"/>
  <c r="I252" i="10" l="1"/>
  <c r="I63" i="10"/>
  <c r="W167" i="6" l="1"/>
  <c r="AC167" i="6" s="1"/>
  <c r="AI167" i="6" s="1"/>
  <c r="AO167" i="6" s="1"/>
  <c r="Q167" i="6" l="1"/>
  <c r="R167" i="6" s="1"/>
  <c r="X167" i="6"/>
  <c r="Y167" i="6"/>
  <c r="AD167" i="6"/>
  <c r="AE167" i="6"/>
  <c r="AJ167" i="6"/>
  <c r="AK167" i="6"/>
  <c r="AP167" i="6"/>
  <c r="AQ167" i="6"/>
  <c r="S167" i="6" l="1"/>
  <c r="Q172" i="6" l="1"/>
  <c r="Q78" i="6"/>
  <c r="Q69" i="6"/>
  <c r="Q64" i="6"/>
  <c r="Q26" i="6"/>
  <c r="Q24" i="6"/>
  <c r="Q20" i="6"/>
  <c r="W186" i="6"/>
  <c r="AC172" i="6"/>
  <c r="W180" i="6"/>
  <c r="X180" i="6" s="1"/>
  <c r="W78" i="6"/>
  <c r="AC78" i="6" s="1"/>
  <c r="AI78" i="6" s="1"/>
  <c r="W69" i="6"/>
  <c r="AC69" i="6" s="1"/>
  <c r="AC26" i="6"/>
  <c r="AI26" i="6" s="1"/>
  <c r="AO26" i="6" s="1"/>
  <c r="AC180" i="6" l="1"/>
  <c r="AI180" i="6" s="1"/>
  <c r="Y180" i="6"/>
  <c r="AI69" i="6"/>
  <c r="AO69" i="6" s="1"/>
  <c r="AD180" i="6" l="1"/>
  <c r="AE180" i="6"/>
  <c r="AJ180" i="6" l="1"/>
  <c r="AK180" i="6"/>
  <c r="AP180" i="6" l="1"/>
  <c r="AQ180" i="6"/>
  <c r="W12" i="6" l="1"/>
  <c r="W19" i="6" l="1"/>
  <c r="AC19" i="6" s="1"/>
  <c r="AI19" i="6" s="1"/>
  <c r="W113" i="6" l="1"/>
  <c r="W15" i="6"/>
  <c r="W14" i="6"/>
  <c r="W13" i="6"/>
  <c r="AC12" i="6"/>
  <c r="I25" i="3" l="1"/>
  <c r="G25" i="3"/>
  <c r="I27" i="3"/>
  <c r="G27" i="3"/>
  <c r="K27" i="3" s="1"/>
  <c r="E33" i="3"/>
  <c r="L233" i="6"/>
  <c r="K25" i="3" l="1"/>
  <c r="E90" i="3" l="1"/>
  <c r="J262" i="6"/>
  <c r="E260" i="6"/>
  <c r="E259" i="6"/>
  <c r="E258" i="6"/>
  <c r="E256" i="6"/>
  <c r="E255" i="6"/>
  <c r="E254" i="6"/>
  <c r="E253" i="6"/>
  <c r="E252" i="6"/>
  <c r="E251" i="6"/>
  <c r="E250" i="6"/>
  <c r="E249" i="6"/>
  <c r="E248" i="6"/>
  <c r="I17" i="3"/>
  <c r="AO237" i="6" l="1"/>
  <c r="AI237" i="6"/>
  <c r="AC237" i="6"/>
  <c r="W237" i="6"/>
  <c r="G237" i="6"/>
  <c r="AC113" i="6" l="1"/>
  <c r="AO229" i="6" l="1"/>
  <c r="AO228" i="6"/>
  <c r="AI229" i="6"/>
  <c r="AI228" i="6"/>
  <c r="AC229" i="6"/>
  <c r="AC228" i="6"/>
  <c r="W229" i="6"/>
  <c r="W228" i="6"/>
  <c r="AO186" i="6"/>
  <c r="AI186" i="6"/>
  <c r="AC186" i="6"/>
  <c r="AO113" i="6"/>
  <c r="AI113" i="6"/>
  <c r="W230" i="6" l="1"/>
  <c r="AC230" i="6"/>
  <c r="AI230" i="6"/>
  <c r="AO230" i="6"/>
  <c r="W24" i="6" l="1"/>
  <c r="AC24" i="6" s="1"/>
  <c r="AI24" i="6" s="1"/>
  <c r="W64" i="6"/>
  <c r="AC64" i="6" s="1"/>
  <c r="AI64" i="6" s="1"/>
  <c r="W21" i="6"/>
  <c r="AC21" i="6" s="1"/>
  <c r="AI21" i="6" s="1"/>
  <c r="AO21" i="6" s="1"/>
  <c r="W20" i="6"/>
  <c r="AC20" i="6" s="1"/>
  <c r="AI20" i="6" s="1"/>
  <c r="AO20" i="6" s="1"/>
  <c r="Q230" i="6"/>
  <c r="AI172" i="6"/>
  <c r="AO172" i="6" s="1"/>
  <c r="W123" i="6"/>
  <c r="W214" i="6"/>
  <c r="W98" i="6"/>
  <c r="Q200" i="6"/>
  <c r="W200" i="6"/>
  <c r="W199" i="6"/>
  <c r="AC199" i="6" s="1"/>
  <c r="Q188" i="6"/>
  <c r="W188" i="6"/>
  <c r="AC188" i="6"/>
  <c r="AI188" i="6"/>
  <c r="AO188" i="6"/>
  <c r="W179" i="6"/>
  <c r="AC179" i="6" s="1"/>
  <c r="W178" i="6"/>
  <c r="AC178" i="6"/>
  <c r="AI178" i="6"/>
  <c r="AO178" i="6"/>
  <c r="W177" i="6"/>
  <c r="AC177" i="6"/>
  <c r="AI177" i="6"/>
  <c r="AO177" i="6"/>
  <c r="Q171" i="6"/>
  <c r="Q182" i="6" s="1"/>
  <c r="W171" i="6"/>
  <c r="AC171" i="6" s="1"/>
  <c r="W106" i="6"/>
  <c r="Q106" i="6"/>
  <c r="R106" i="6" s="1"/>
  <c r="AC115" i="6"/>
  <c r="AI115" i="6"/>
  <c r="AO115" i="6"/>
  <c r="W115" i="6"/>
  <c r="W215" i="6"/>
  <c r="W208" i="6"/>
  <c r="W150" i="6"/>
  <c r="W149" i="6"/>
  <c r="W148" i="6"/>
  <c r="W147" i="6"/>
  <c r="W143" i="6"/>
  <c r="W139" i="6"/>
  <c r="W138" i="6"/>
  <c r="W134" i="6"/>
  <c r="W133" i="6"/>
  <c r="W129" i="6"/>
  <c r="W128" i="6"/>
  <c r="W104" i="6"/>
  <c r="W99" i="6"/>
  <c r="W94" i="6"/>
  <c r="W92" i="6"/>
  <c r="W88" i="6"/>
  <c r="W89" i="6" s="1"/>
  <c r="W83" i="6"/>
  <c r="W85" i="6" s="1"/>
  <c r="W77" i="6"/>
  <c r="W76" i="6"/>
  <c r="W75" i="6"/>
  <c r="W68" i="6"/>
  <c r="W67" i="6"/>
  <c r="W66" i="6"/>
  <c r="W65" i="6"/>
  <c r="W63" i="6"/>
  <c r="W62" i="6"/>
  <c r="W101" i="6" l="1"/>
  <c r="W151" i="6"/>
  <c r="W216" i="6"/>
  <c r="W220" i="6"/>
  <c r="AI203" i="6"/>
  <c r="AI202" i="6"/>
  <c r="AI201" i="6"/>
  <c r="AC200" i="6"/>
  <c r="AI199" i="6"/>
  <c r="AI179" i="6"/>
  <c r="AI171" i="6"/>
  <c r="AO203" i="6" l="1"/>
  <c r="AO202" i="6"/>
  <c r="AO201" i="6"/>
  <c r="AI200" i="6"/>
  <c r="AO199" i="6"/>
  <c r="AO179" i="6"/>
  <c r="AO171" i="6"/>
  <c r="AO200" i="6" l="1"/>
  <c r="W42" i="6" l="1"/>
  <c r="W41" i="6"/>
  <c r="W37" i="6"/>
  <c r="W35" i="6"/>
  <c r="W30" i="6"/>
  <c r="W29" i="6"/>
  <c r="W28" i="6"/>
  <c r="W27" i="6"/>
  <c r="W23" i="6"/>
  <c r="W22" i="6"/>
  <c r="M232" i="6"/>
  <c r="W161" i="6"/>
  <c r="AO117" i="6"/>
  <c r="AI117" i="6"/>
  <c r="AC117" i="6"/>
  <c r="AO105" i="6"/>
  <c r="AI105" i="6"/>
  <c r="AC105" i="6"/>
  <c r="W105" i="6"/>
  <c r="Q105" i="6"/>
  <c r="Q77" i="6"/>
  <c r="Q67" i="6"/>
  <c r="Q66" i="6"/>
  <c r="Q41" i="6"/>
  <c r="Q43" i="6" s="1"/>
  <c r="J62" i="10"/>
  <c r="J58" i="10"/>
  <c r="J56" i="10"/>
  <c r="J48" i="10"/>
  <c r="J47" i="10"/>
  <c r="J46" i="10"/>
  <c r="J45" i="10"/>
  <c r="J44" i="10"/>
  <c r="J43" i="10"/>
  <c r="W32" i="6" l="1"/>
  <c r="W166" i="6"/>
  <c r="Q166" i="6"/>
  <c r="W164" i="6"/>
  <c r="AC164" i="6" s="1"/>
  <c r="AI164" i="6" s="1"/>
  <c r="AO164" i="6" s="1"/>
  <c r="Q164" i="6"/>
  <c r="Q165" i="6"/>
  <c r="W165" i="6"/>
  <c r="AC165" i="6" s="1"/>
  <c r="AI165" i="6" s="1"/>
  <c r="W162" i="6"/>
  <c r="Q162" i="6"/>
  <c r="W163" i="6"/>
  <c r="Q163" i="6"/>
  <c r="AD113" i="6"/>
  <c r="R229" i="6"/>
  <c r="AJ188" i="6"/>
  <c r="AJ177" i="6"/>
  <c r="X172" i="6"/>
  <c r="AJ178" i="6"/>
  <c r="AD177" i="6"/>
  <c r="X188" i="6"/>
  <c r="AD115" i="6"/>
  <c r="AP115" i="6"/>
  <c r="AP229" i="6"/>
  <c r="R172" i="6"/>
  <c r="X115" i="6"/>
  <c r="R188" i="6"/>
  <c r="R177" i="6"/>
  <c r="AJ115" i="6"/>
  <c r="R115" i="6"/>
  <c r="AJ229" i="6"/>
  <c r="AD203" i="6"/>
  <c r="R202" i="6"/>
  <c r="AD201" i="6"/>
  <c r="R200" i="6"/>
  <c r="R199" i="6"/>
  <c r="AD179" i="6"/>
  <c r="X200" i="6"/>
  <c r="AP188" i="6"/>
  <c r="X177" i="6"/>
  <c r="AD172" i="6"/>
  <c r="AD202" i="6"/>
  <c r="AD199" i="6"/>
  <c r="AP177" i="6"/>
  <c r="AD188" i="6"/>
  <c r="AP178" i="6"/>
  <c r="X171" i="6"/>
  <c r="R178" i="6"/>
  <c r="AD229" i="6"/>
  <c r="X203" i="6"/>
  <c r="X201" i="6"/>
  <c r="R179" i="6"/>
  <c r="X179" i="6"/>
  <c r="X178" i="6"/>
  <c r="R203" i="6"/>
  <c r="R201" i="6"/>
  <c r="R171" i="6"/>
  <c r="AD178" i="6"/>
  <c r="X202" i="6"/>
  <c r="X199" i="6"/>
  <c r="AD171" i="6"/>
  <c r="AJ201" i="6"/>
  <c r="AJ171" i="6"/>
  <c r="AJ172" i="6"/>
  <c r="AJ202" i="6"/>
  <c r="AD200" i="6"/>
  <c r="AJ179" i="6"/>
  <c r="AJ203" i="6"/>
  <c r="AJ199" i="6"/>
  <c r="AP202" i="6"/>
  <c r="AJ200" i="6"/>
  <c r="AP179" i="6"/>
  <c r="AP172" i="6"/>
  <c r="AP199" i="6"/>
  <c r="AP203" i="6"/>
  <c r="AP201" i="6"/>
  <c r="AP171" i="6"/>
  <c r="AP200" i="6"/>
  <c r="AK229" i="6"/>
  <c r="S172" i="6"/>
  <c r="AE115" i="6"/>
  <c r="S177" i="6"/>
  <c r="AE229" i="6"/>
  <c r="AK188" i="6"/>
  <c r="AQ178" i="6"/>
  <c r="AK177" i="6"/>
  <c r="S115" i="6"/>
  <c r="AQ229" i="6"/>
  <c r="AK178" i="6"/>
  <c r="AQ177" i="6"/>
  <c r="AE177" i="6"/>
  <c r="AE178" i="6"/>
  <c r="S179" i="6"/>
  <c r="Y178" i="6"/>
  <c r="AE171" i="6"/>
  <c r="Y171" i="6"/>
  <c r="S202" i="6"/>
  <c r="Y179" i="6"/>
  <c r="Y172" i="6"/>
  <c r="S201" i="6"/>
  <c r="AE172" i="6"/>
  <c r="AE203" i="6"/>
  <c r="AE201" i="6"/>
  <c r="Y200" i="6"/>
  <c r="S188" i="6"/>
  <c r="S178" i="6"/>
  <c r="AK115" i="6"/>
  <c r="S203" i="6"/>
  <c r="S199" i="6"/>
  <c r="AQ115" i="6"/>
  <c r="Y188" i="6"/>
  <c r="AE202" i="6"/>
  <c r="Y202" i="6"/>
  <c r="S200" i="6"/>
  <c r="AE199" i="6"/>
  <c r="Y199" i="6"/>
  <c r="Y177" i="6"/>
  <c r="S171" i="6"/>
  <c r="Y115" i="6"/>
  <c r="AE188" i="6"/>
  <c r="AQ188" i="6"/>
  <c r="Y203" i="6"/>
  <c r="Y201" i="6"/>
  <c r="AE179" i="6"/>
  <c r="AK172" i="6"/>
  <c r="AK203" i="6"/>
  <c r="AK199" i="6"/>
  <c r="AK202" i="6"/>
  <c r="AE200" i="6"/>
  <c r="AK201" i="6"/>
  <c r="AK171" i="6"/>
  <c r="AK179" i="6"/>
  <c r="AQ172" i="6"/>
  <c r="AQ179" i="6"/>
  <c r="AQ203" i="6"/>
  <c r="AQ201" i="6"/>
  <c r="AK200" i="6"/>
  <c r="AQ199" i="6"/>
  <c r="AQ171" i="6"/>
  <c r="AQ202" i="6"/>
  <c r="AQ200" i="6"/>
  <c r="Y229" i="6"/>
  <c r="X229" i="6"/>
  <c r="Y105" i="6"/>
  <c r="AQ117" i="6"/>
  <c r="AD105" i="6"/>
  <c r="AD117" i="6"/>
  <c r="S117" i="6"/>
  <c r="AJ117" i="6"/>
  <c r="Y117" i="6"/>
  <c r="AK117" i="6"/>
  <c r="X117" i="6"/>
  <c r="AE117" i="6"/>
  <c r="R117" i="6"/>
  <c r="AP117" i="6"/>
  <c r="S105" i="6"/>
  <c r="AQ105" i="6"/>
  <c r="AJ105" i="6"/>
  <c r="AE105" i="6"/>
  <c r="AK105" i="6"/>
  <c r="X105" i="6"/>
  <c r="R105" i="6"/>
  <c r="AP105" i="6"/>
  <c r="S77" i="6"/>
  <c r="AC77" i="6"/>
  <c r="AD77" i="6" s="1"/>
  <c r="R77" i="6"/>
  <c r="AC66" i="6"/>
  <c r="Y66" i="6"/>
  <c r="X66" i="6"/>
  <c r="S67" i="6"/>
  <c r="R67" i="6"/>
  <c r="R66" i="6"/>
  <c r="S66" i="6"/>
  <c r="X41" i="6"/>
  <c r="R41" i="6"/>
  <c r="R42" i="6"/>
  <c r="R43" i="6"/>
  <c r="W43" i="6"/>
  <c r="S42" i="6"/>
  <c r="AC41" i="6"/>
  <c r="AD41" i="6" s="1"/>
  <c r="Y41" i="6"/>
  <c r="S41" i="6"/>
  <c r="W168" i="6" l="1"/>
  <c r="G235" i="6"/>
  <c r="W236" i="6"/>
  <c r="W235" i="6" s="1"/>
  <c r="AO236" i="6"/>
  <c r="AO235" i="6" s="1"/>
  <c r="AC236" i="6"/>
  <c r="AC235" i="6" s="1"/>
  <c r="AI236" i="6"/>
  <c r="AI235" i="6" s="1"/>
  <c r="R163" i="6"/>
  <c r="S163" i="6"/>
  <c r="R162" i="6"/>
  <c r="S162" i="6"/>
  <c r="Y162" i="6"/>
  <c r="AC162" i="6"/>
  <c r="X162" i="6"/>
  <c r="Y163" i="6"/>
  <c r="X163" i="6"/>
  <c r="AC163" i="6"/>
  <c r="S229" i="6"/>
  <c r="AE77" i="6"/>
  <c r="Y77" i="6"/>
  <c r="X77" i="6"/>
  <c r="AI77" i="6"/>
  <c r="AO77" i="6" s="1"/>
  <c r="AC67" i="6"/>
  <c r="Y67" i="6"/>
  <c r="X67" i="6"/>
  <c r="AD66" i="6"/>
  <c r="AI66" i="6"/>
  <c r="AE66" i="6"/>
  <c r="S43" i="6"/>
  <c r="Y42" i="6"/>
  <c r="Y43" i="6"/>
  <c r="X43" i="6"/>
  <c r="X42" i="6"/>
  <c r="AC42" i="6"/>
  <c r="AE41" i="6"/>
  <c r="AI41" i="6"/>
  <c r="N6" i="6" l="1"/>
  <c r="L235" i="6"/>
  <c r="N204" i="6"/>
  <c r="N196" i="6"/>
  <c r="N182" i="6"/>
  <c r="AE235" i="6"/>
  <c r="AD235" i="6"/>
  <c r="N235" i="6"/>
  <c r="R235" i="6"/>
  <c r="S235" i="6"/>
  <c r="AQ235" i="6"/>
  <c r="AP235" i="6"/>
  <c r="AK235" i="6"/>
  <c r="AJ235" i="6"/>
  <c r="Y235" i="6"/>
  <c r="X235" i="6"/>
  <c r="AD162" i="6"/>
  <c r="AI162" i="6"/>
  <c r="AE162" i="6"/>
  <c r="AD163" i="6"/>
  <c r="AI163" i="6"/>
  <c r="AE163" i="6"/>
  <c r="AJ77" i="6"/>
  <c r="AK77" i="6"/>
  <c r="AQ77" i="6"/>
  <c r="AP77" i="6"/>
  <c r="AK66" i="6"/>
  <c r="AJ66" i="6"/>
  <c r="AO66" i="6"/>
  <c r="AI67" i="6"/>
  <c r="AE67" i="6"/>
  <c r="AD67" i="6"/>
  <c r="AE42" i="6"/>
  <c r="AI42" i="6"/>
  <c r="AI43" i="6" s="1"/>
  <c r="AD42" i="6"/>
  <c r="AC43" i="6"/>
  <c r="AE43" i="6" s="1"/>
  <c r="AO41" i="6"/>
  <c r="AK41" i="6"/>
  <c r="AJ41" i="6"/>
  <c r="AK162" i="6" l="1"/>
  <c r="AJ162" i="6"/>
  <c r="AO162" i="6"/>
  <c r="AJ163" i="6"/>
  <c r="AK163" i="6"/>
  <c r="AO163" i="6"/>
  <c r="AQ66" i="6"/>
  <c r="AP66" i="6"/>
  <c r="AJ67" i="6"/>
  <c r="AK67" i="6"/>
  <c r="AO67" i="6"/>
  <c r="AD43" i="6"/>
  <c r="AO42" i="6"/>
  <c r="AJ42" i="6"/>
  <c r="AK42" i="6"/>
  <c r="AJ43" i="6"/>
  <c r="AK43" i="6"/>
  <c r="AP41" i="6"/>
  <c r="AQ41" i="6"/>
  <c r="AP162" i="6" l="1"/>
  <c r="AQ162" i="6"/>
  <c r="AP163" i="6"/>
  <c r="AQ163" i="6"/>
  <c r="AQ67" i="6"/>
  <c r="AP67" i="6"/>
  <c r="AQ42" i="6"/>
  <c r="AP42" i="6"/>
  <c r="AO43" i="6"/>
  <c r="AQ43" i="6" s="1"/>
  <c r="AP43" i="6" l="1"/>
  <c r="AO114" i="6" l="1"/>
  <c r="AO112" i="6"/>
  <c r="AO111" i="6"/>
  <c r="AO110" i="6"/>
  <c r="AI114" i="6"/>
  <c r="AI112" i="6"/>
  <c r="AI111" i="6"/>
  <c r="AI110" i="6"/>
  <c r="AC114" i="6"/>
  <c r="AC112" i="6"/>
  <c r="AC111" i="6"/>
  <c r="AC110" i="6"/>
  <c r="W114" i="6"/>
  <c r="W112" i="6"/>
  <c r="W111" i="6"/>
  <c r="W110" i="6"/>
  <c r="AE110" i="6" l="1"/>
  <c r="AD110" i="6"/>
  <c r="AE114" i="6"/>
  <c r="AD114" i="6"/>
  <c r="AQ112" i="6"/>
  <c r="AP112" i="6"/>
  <c r="AE111" i="6"/>
  <c r="AD111" i="6"/>
  <c r="AK110" i="6"/>
  <c r="AJ110" i="6"/>
  <c r="AQ113" i="6"/>
  <c r="AP113" i="6"/>
  <c r="Y110" i="6"/>
  <c r="X110" i="6"/>
  <c r="Y114" i="6"/>
  <c r="X114" i="6"/>
  <c r="AE113" i="6"/>
  <c r="AK112" i="6"/>
  <c r="AJ112" i="6"/>
  <c r="AQ111" i="6"/>
  <c r="AP111" i="6"/>
  <c r="Y111" i="6"/>
  <c r="X111" i="6"/>
  <c r="AK113" i="6"/>
  <c r="AJ113" i="6"/>
  <c r="Y112" i="6"/>
  <c r="X112" i="6"/>
  <c r="AK114" i="6"/>
  <c r="AJ114" i="6"/>
  <c r="AE112" i="6"/>
  <c r="AD112" i="6"/>
  <c r="AK111" i="6"/>
  <c r="AJ111" i="6"/>
  <c r="AQ110" i="6"/>
  <c r="AP110" i="6"/>
  <c r="AQ114" i="6"/>
  <c r="AP114" i="6"/>
  <c r="R164" i="6" l="1"/>
  <c r="R230" i="6" l="1"/>
  <c r="S230" i="6"/>
  <c r="S228" i="6"/>
  <c r="R228" i="6"/>
  <c r="S180" i="6"/>
  <c r="R180" i="6"/>
  <c r="X164" i="6"/>
  <c r="S164" i="6"/>
  <c r="E101" i="3"/>
  <c r="E128" i="3" s="1"/>
  <c r="E87" i="3"/>
  <c r="AD164" i="6" l="1"/>
  <c r="Y164" i="6"/>
  <c r="E75" i="3"/>
  <c r="M233" i="6"/>
  <c r="AJ164" i="6" l="1"/>
  <c r="AE164" i="6"/>
  <c r="G17" i="3"/>
  <c r="G256" i="6"/>
  <c r="G255" i="6"/>
  <c r="G254" i="6"/>
  <c r="G253" i="6"/>
  <c r="G252" i="6"/>
  <c r="G251" i="6"/>
  <c r="G19" i="3"/>
  <c r="G249" i="6"/>
  <c r="G38" i="3"/>
  <c r="E40" i="3"/>
  <c r="G32" i="3" l="1"/>
  <c r="G31" i="3"/>
  <c r="G30" i="3"/>
  <c r="G147" i="3"/>
  <c r="G136" i="3"/>
  <c r="G124" i="3"/>
  <c r="G116" i="3"/>
  <c r="G108" i="3"/>
  <c r="G97" i="3"/>
  <c r="G145" i="3"/>
  <c r="G134" i="3"/>
  <c r="G122" i="3"/>
  <c r="G114" i="3"/>
  <c r="G106" i="3"/>
  <c r="G94" i="3"/>
  <c r="G140" i="3"/>
  <c r="G132" i="3"/>
  <c r="G120" i="3"/>
  <c r="G112" i="3"/>
  <c r="G104" i="3"/>
  <c r="G73" i="3"/>
  <c r="G138" i="3"/>
  <c r="G126" i="3"/>
  <c r="G118" i="3"/>
  <c r="G110" i="3"/>
  <c r="G99" i="3"/>
  <c r="G83" i="3"/>
  <c r="G69" i="3"/>
  <c r="G81" i="3"/>
  <c r="G78" i="3"/>
  <c r="G85" i="3"/>
  <c r="G71" i="3"/>
  <c r="AK164" i="6"/>
  <c r="K17" i="3"/>
  <c r="G33" i="3" l="1"/>
  <c r="G87" i="3"/>
  <c r="G75" i="3"/>
  <c r="AQ164" i="6"/>
  <c r="AP164" i="6"/>
  <c r="K15" i="3"/>
  <c r="AD224" i="6" l="1"/>
  <c r="Q208" i="6"/>
  <c r="R208" i="6" s="1"/>
  <c r="AO187" i="6"/>
  <c r="AO185" i="6"/>
  <c r="AI187" i="6"/>
  <c r="AI185" i="6"/>
  <c r="AC187" i="6"/>
  <c r="AC185" i="6"/>
  <c r="W187" i="6"/>
  <c r="W185" i="6"/>
  <c r="Q185" i="6"/>
  <c r="Q187" i="6"/>
  <c r="AO176" i="6"/>
  <c r="AO175" i="6"/>
  <c r="AO174" i="6"/>
  <c r="AO173" i="6"/>
  <c r="AI176" i="6"/>
  <c r="AI175" i="6"/>
  <c r="AI174" i="6"/>
  <c r="AI173" i="6"/>
  <c r="AC176" i="6"/>
  <c r="AC175" i="6"/>
  <c r="AC174" i="6"/>
  <c r="AC173" i="6"/>
  <c r="W176" i="6"/>
  <c r="W175" i="6"/>
  <c r="W174" i="6"/>
  <c r="W173" i="6"/>
  <c r="R176" i="6"/>
  <c r="Q161" i="6"/>
  <c r="Q168" i="6" s="1"/>
  <c r="Q147" i="6"/>
  <c r="Q143" i="6"/>
  <c r="R143" i="6" s="1"/>
  <c r="Q139" i="6"/>
  <c r="R139" i="6" s="1"/>
  <c r="Q138" i="6"/>
  <c r="R138" i="6" s="1"/>
  <c r="Q134" i="6"/>
  <c r="R134" i="6" s="1"/>
  <c r="Q133" i="6"/>
  <c r="Q128" i="6"/>
  <c r="R128" i="6" s="1"/>
  <c r="AO119" i="6"/>
  <c r="AP119" i="6" s="1"/>
  <c r="AO118" i="6"/>
  <c r="AP118" i="6" s="1"/>
  <c r="AI119" i="6"/>
  <c r="AJ119" i="6" s="1"/>
  <c r="AI118" i="6"/>
  <c r="AC119" i="6"/>
  <c r="AC118" i="6"/>
  <c r="AD118" i="6" s="1"/>
  <c r="Q110" i="6"/>
  <c r="AO106" i="6"/>
  <c r="AO104" i="6"/>
  <c r="AI106" i="6"/>
  <c r="AI104" i="6"/>
  <c r="AC106" i="6"/>
  <c r="AC104" i="6"/>
  <c r="Q35" i="6"/>
  <c r="Q123" i="6"/>
  <c r="W124" i="6"/>
  <c r="AC124" i="6" s="1"/>
  <c r="Q92" i="6"/>
  <c r="R220" i="6"/>
  <c r="Q216" i="6"/>
  <c r="R216" i="6" s="1"/>
  <c r="Q214" i="6"/>
  <c r="R214" i="6" s="1"/>
  <c r="Q75" i="6"/>
  <c r="Q83" i="6"/>
  <c r="Q88" i="6"/>
  <c r="R88" i="6" s="1"/>
  <c r="Q37" i="6"/>
  <c r="Q28" i="6"/>
  <c r="R28" i="6" s="1"/>
  <c r="Q19" i="6"/>
  <c r="Q62" i="6"/>
  <c r="R83" i="6" l="1"/>
  <c r="Q85" i="6"/>
  <c r="AJ224" i="6"/>
  <c r="AP224" i="6"/>
  <c r="R185" i="6"/>
  <c r="Q196" i="6"/>
  <c r="R62" i="6"/>
  <c r="R101" i="6"/>
  <c r="R92" i="6"/>
  <c r="Q38" i="6"/>
  <c r="R75" i="6"/>
  <c r="R123" i="6"/>
  <c r="Q125" i="6"/>
  <c r="AI196" i="6"/>
  <c r="W196" i="6"/>
  <c r="AO196" i="6"/>
  <c r="AC196" i="6"/>
  <c r="R154" i="6"/>
  <c r="W154" i="6"/>
  <c r="AC154" i="6" s="1"/>
  <c r="AJ228" i="6"/>
  <c r="AP228" i="6"/>
  <c r="X228" i="6"/>
  <c r="AD228" i="6"/>
  <c r="S98" i="6"/>
  <c r="R98" i="6"/>
  <c r="S112" i="6"/>
  <c r="R112" i="6"/>
  <c r="S35" i="6"/>
  <c r="R35" i="6"/>
  <c r="S110" i="6"/>
  <c r="R110" i="6"/>
  <c r="Y176" i="6"/>
  <c r="X176" i="6"/>
  <c r="AK175" i="6"/>
  <c r="AJ175" i="6"/>
  <c r="AQ173" i="6"/>
  <c r="AP173" i="6"/>
  <c r="AE185" i="6"/>
  <c r="AD185" i="6"/>
  <c r="Y106" i="6"/>
  <c r="X106" i="6"/>
  <c r="AK106" i="6"/>
  <c r="AJ106" i="6"/>
  <c r="AK118" i="6"/>
  <c r="AJ118" i="6"/>
  <c r="S161" i="6"/>
  <c r="R161" i="6"/>
  <c r="S175" i="6"/>
  <c r="R175" i="6"/>
  <c r="AE174" i="6"/>
  <c r="AD174" i="6"/>
  <c r="AK176" i="6"/>
  <c r="AJ176" i="6"/>
  <c r="S187" i="6"/>
  <c r="R187" i="6"/>
  <c r="AE186" i="6"/>
  <c r="AD186" i="6"/>
  <c r="S19" i="6"/>
  <c r="R19" i="6"/>
  <c r="S215" i="6"/>
  <c r="S104" i="6"/>
  <c r="R104" i="6"/>
  <c r="S113" i="6"/>
  <c r="R113" i="6"/>
  <c r="S118" i="6"/>
  <c r="R118" i="6"/>
  <c r="Y119" i="6"/>
  <c r="X119" i="6"/>
  <c r="AE106" i="6"/>
  <c r="AD106" i="6"/>
  <c r="AQ106" i="6"/>
  <c r="AP106" i="6"/>
  <c r="AE119" i="6"/>
  <c r="AD119" i="6"/>
  <c r="S133" i="6"/>
  <c r="R133" i="6"/>
  <c r="S165" i="6"/>
  <c r="R165" i="6"/>
  <c r="S173" i="6"/>
  <c r="R173" i="6"/>
  <c r="Y175" i="6"/>
  <c r="X175" i="6"/>
  <c r="AE176" i="6"/>
  <c r="AD176" i="6"/>
  <c r="AK174" i="6"/>
  <c r="AJ174" i="6"/>
  <c r="AQ176" i="6"/>
  <c r="AP176" i="6"/>
  <c r="Y186" i="6"/>
  <c r="X186" i="6"/>
  <c r="AK187" i="6"/>
  <c r="AJ187" i="6"/>
  <c r="AQ186" i="6"/>
  <c r="AP186" i="6"/>
  <c r="Y224" i="6"/>
  <c r="X224" i="6"/>
  <c r="S37" i="6"/>
  <c r="R37" i="6"/>
  <c r="S106" i="6"/>
  <c r="S119" i="6"/>
  <c r="R119" i="6"/>
  <c r="AK104" i="6"/>
  <c r="AJ104" i="6"/>
  <c r="S147" i="6"/>
  <c r="R147" i="6"/>
  <c r="AE173" i="6"/>
  <c r="AD173" i="6"/>
  <c r="Y187" i="6"/>
  <c r="X187" i="6"/>
  <c r="AQ187" i="6"/>
  <c r="AP187" i="6"/>
  <c r="S124" i="6"/>
  <c r="R124" i="6"/>
  <c r="S111" i="6"/>
  <c r="R111" i="6"/>
  <c r="Y104" i="6"/>
  <c r="X104" i="6"/>
  <c r="Y173" i="6"/>
  <c r="X173" i="6"/>
  <c r="AQ174" i="6"/>
  <c r="AP174" i="6"/>
  <c r="AK185" i="6"/>
  <c r="AJ185" i="6"/>
  <c r="S99" i="6"/>
  <c r="R99" i="6"/>
  <c r="S114" i="6"/>
  <c r="R114" i="6"/>
  <c r="Y118" i="6"/>
  <c r="X118" i="6"/>
  <c r="AE104" i="6"/>
  <c r="AD104" i="6"/>
  <c r="AQ104" i="6"/>
  <c r="AP104" i="6"/>
  <c r="S166" i="6"/>
  <c r="R166" i="6"/>
  <c r="S174" i="6"/>
  <c r="R174" i="6"/>
  <c r="Y174" i="6"/>
  <c r="X174" i="6"/>
  <c r="AE175" i="6"/>
  <c r="AD175" i="6"/>
  <c r="AK173" i="6"/>
  <c r="AJ173" i="6"/>
  <c r="AQ175" i="6"/>
  <c r="AP175" i="6"/>
  <c r="S186" i="6"/>
  <c r="R186" i="6"/>
  <c r="Y185" i="6"/>
  <c r="X185" i="6"/>
  <c r="AE187" i="6"/>
  <c r="AD187" i="6"/>
  <c r="AK186" i="6"/>
  <c r="AJ186" i="6"/>
  <c r="AQ185" i="6"/>
  <c r="AP185" i="6"/>
  <c r="S224" i="6"/>
  <c r="R224" i="6"/>
  <c r="S88" i="6"/>
  <c r="AC123" i="6"/>
  <c r="AD123" i="6" s="1"/>
  <c r="S123" i="6"/>
  <c r="AE118" i="6"/>
  <c r="AK119" i="6"/>
  <c r="S128" i="6"/>
  <c r="S139" i="6"/>
  <c r="AO225" i="6"/>
  <c r="AQ224" i="6"/>
  <c r="AQ228" i="6"/>
  <c r="S28" i="6"/>
  <c r="S83" i="6"/>
  <c r="S216" i="6"/>
  <c r="S92" i="6"/>
  <c r="S143" i="6"/>
  <c r="S185" i="6"/>
  <c r="Y228" i="6"/>
  <c r="S75" i="6"/>
  <c r="X220" i="6"/>
  <c r="S220" i="6"/>
  <c r="AQ118" i="6"/>
  <c r="S134" i="6"/>
  <c r="S176" i="6"/>
  <c r="S154" i="6"/>
  <c r="AC225" i="6"/>
  <c r="AE224" i="6"/>
  <c r="AE228" i="6"/>
  <c r="S62" i="6"/>
  <c r="S214" i="6"/>
  <c r="AQ119" i="6"/>
  <c r="S138" i="6"/>
  <c r="S208" i="6"/>
  <c r="AI225" i="6"/>
  <c r="AK224" i="6"/>
  <c r="AK228" i="6"/>
  <c r="Q135" i="6"/>
  <c r="Q204" i="6"/>
  <c r="Q140" i="6"/>
  <c r="W107" i="6"/>
  <c r="AI107" i="6"/>
  <c r="Q217" i="6"/>
  <c r="Q120" i="6"/>
  <c r="AO107" i="6"/>
  <c r="Q107" i="6"/>
  <c r="AC107" i="6"/>
  <c r="AO120" i="6"/>
  <c r="AI120" i="6"/>
  <c r="S196" i="6" l="1"/>
  <c r="R196" i="6"/>
  <c r="R182" i="6"/>
  <c r="S182" i="6"/>
  <c r="R204" i="6"/>
  <c r="AD230" i="6"/>
  <c r="AE230" i="6"/>
  <c r="AP230" i="6"/>
  <c r="AQ230" i="6"/>
  <c r="Y230" i="6"/>
  <c r="X230" i="6"/>
  <c r="AK230" i="6"/>
  <c r="AJ230" i="6"/>
  <c r="AQ120" i="6"/>
  <c r="AP120" i="6"/>
  <c r="AE107" i="6"/>
  <c r="AD107" i="6"/>
  <c r="Y37" i="6"/>
  <c r="X37" i="6"/>
  <c r="S38" i="6"/>
  <c r="R38" i="6"/>
  <c r="AC133" i="6"/>
  <c r="AD133" i="6" s="1"/>
  <c r="X133" i="6"/>
  <c r="AK120" i="6"/>
  <c r="AJ120" i="6"/>
  <c r="AE196" i="6"/>
  <c r="AD196" i="6"/>
  <c r="S101" i="6"/>
  <c r="AQ107" i="6"/>
  <c r="AP107" i="6"/>
  <c r="Y99" i="6"/>
  <c r="X99" i="6"/>
  <c r="Y107" i="6"/>
  <c r="X107" i="6"/>
  <c r="S135" i="6"/>
  <c r="R135" i="6"/>
  <c r="AK225" i="6"/>
  <c r="AJ225" i="6"/>
  <c r="Y138" i="6"/>
  <c r="X138" i="6"/>
  <c r="Y214" i="6"/>
  <c r="X214" i="6"/>
  <c r="Y62" i="6"/>
  <c r="X62" i="6"/>
  <c r="Y75" i="6"/>
  <c r="X75" i="6"/>
  <c r="AQ225" i="6"/>
  <c r="AP225" i="6"/>
  <c r="Y128" i="6"/>
  <c r="X128" i="6"/>
  <c r="Y123" i="6"/>
  <c r="X123" i="6"/>
  <c r="Y154" i="6"/>
  <c r="X154" i="6"/>
  <c r="Y143" i="6"/>
  <c r="X143" i="6"/>
  <c r="Y216" i="6"/>
  <c r="X216" i="6"/>
  <c r="Y28" i="6"/>
  <c r="X28" i="6"/>
  <c r="AQ196" i="6"/>
  <c r="AP196" i="6"/>
  <c r="AK196" i="6"/>
  <c r="AJ196" i="6"/>
  <c r="Y98" i="6"/>
  <c r="X98" i="6"/>
  <c r="S168" i="6"/>
  <c r="R168" i="6"/>
  <c r="R232" i="6" s="1"/>
  <c r="S120" i="6"/>
  <c r="R120" i="6"/>
  <c r="Y35" i="6"/>
  <c r="X35" i="6"/>
  <c r="Y208" i="6"/>
  <c r="X208" i="6"/>
  <c r="Y134" i="6"/>
  <c r="X134" i="6"/>
  <c r="Y139" i="6"/>
  <c r="X139" i="6"/>
  <c r="Y88" i="6"/>
  <c r="X88" i="6"/>
  <c r="Y166" i="6"/>
  <c r="X166" i="6"/>
  <c r="Y196" i="6"/>
  <c r="X196" i="6"/>
  <c r="S107" i="6"/>
  <c r="R107" i="6"/>
  <c r="Y165" i="6"/>
  <c r="X165" i="6"/>
  <c r="Y215" i="6"/>
  <c r="X215" i="6"/>
  <c r="S217" i="6"/>
  <c r="R217" i="6"/>
  <c r="AK107" i="6"/>
  <c r="AJ107" i="6"/>
  <c r="S140" i="6"/>
  <c r="R140" i="6"/>
  <c r="AE225" i="6"/>
  <c r="AD225" i="6"/>
  <c r="Y92" i="6"/>
  <c r="X92" i="6"/>
  <c r="Y83" i="6"/>
  <c r="X83" i="6"/>
  <c r="AC83" i="6"/>
  <c r="AC85" i="6" s="1"/>
  <c r="AC214" i="6"/>
  <c r="AC62" i="6"/>
  <c r="AC88" i="6"/>
  <c r="AC134" i="6"/>
  <c r="W140" i="6"/>
  <c r="AC28" i="6"/>
  <c r="W211" i="6"/>
  <c r="AC92" i="6"/>
  <c r="AC139" i="6"/>
  <c r="S204" i="6"/>
  <c r="AC128" i="6"/>
  <c r="AC143" i="6"/>
  <c r="AI123" i="6"/>
  <c r="AE123" i="6"/>
  <c r="AC75" i="6"/>
  <c r="AC138" i="6"/>
  <c r="AD138" i="6" s="1"/>
  <c r="AC216" i="6"/>
  <c r="Y133" i="6"/>
  <c r="AC220" i="6"/>
  <c r="AD220" i="6" s="1"/>
  <c r="Y220" i="6"/>
  <c r="W135" i="6"/>
  <c r="W182" i="6"/>
  <c r="Q205" i="6"/>
  <c r="T6" i="6" s="1"/>
  <c r="T205" i="6" s="1"/>
  <c r="AC215" i="6"/>
  <c r="W217" i="6"/>
  <c r="AC98" i="6"/>
  <c r="AC99" i="6"/>
  <c r="AC166" i="6"/>
  <c r="AC37" i="6"/>
  <c r="AC35" i="6"/>
  <c r="W38" i="6"/>
  <c r="Q12" i="6"/>
  <c r="Q76" i="6"/>
  <c r="Q80" i="6" s="1"/>
  <c r="R78" i="6"/>
  <c r="Q65" i="6"/>
  <c r="Q68" i="6"/>
  <c r="Q23" i="6"/>
  <c r="R23" i="6" s="1"/>
  <c r="R24" i="6"/>
  <c r="R27" i="6"/>
  <c r="Q29" i="6"/>
  <c r="R29" i="6" s="1"/>
  <c r="Q30" i="6"/>
  <c r="R30" i="6" s="1"/>
  <c r="Q14" i="6"/>
  <c r="R14" i="6" s="1"/>
  <c r="Q15" i="6"/>
  <c r="R15" i="6" s="1"/>
  <c r="S12" i="6" l="1"/>
  <c r="R12" i="6"/>
  <c r="R26" i="6"/>
  <c r="X182" i="6"/>
  <c r="R233" i="6"/>
  <c r="AC135" i="6"/>
  <c r="AE135" i="6" s="1"/>
  <c r="S76" i="6"/>
  <c r="R76" i="6"/>
  <c r="AE37" i="6"/>
  <c r="AD37" i="6"/>
  <c r="AE215" i="6"/>
  <c r="AD215" i="6"/>
  <c r="AE85" i="6"/>
  <c r="AD85" i="6"/>
  <c r="AK123" i="6"/>
  <c r="AJ123" i="6"/>
  <c r="Y211" i="6"/>
  <c r="X211" i="6"/>
  <c r="AE165" i="6"/>
  <c r="AD165" i="6"/>
  <c r="AE28" i="6"/>
  <c r="AD28" i="6"/>
  <c r="S65" i="6"/>
  <c r="R65" i="6"/>
  <c r="Y101" i="6"/>
  <c r="X101" i="6"/>
  <c r="AE133" i="6"/>
  <c r="AE35" i="6"/>
  <c r="AD35" i="6"/>
  <c r="AE166" i="6"/>
  <c r="AD166" i="6"/>
  <c r="AE98" i="6"/>
  <c r="AD98" i="6"/>
  <c r="Y217" i="6"/>
  <c r="X217" i="6"/>
  <c r="Y135" i="6"/>
  <c r="X135" i="6"/>
  <c r="AI133" i="6"/>
  <c r="AE134" i="6"/>
  <c r="AD134" i="6"/>
  <c r="AE83" i="6"/>
  <c r="AD83" i="6"/>
  <c r="S69" i="6"/>
  <c r="R69" i="6"/>
  <c r="AE99" i="6"/>
  <c r="AD99" i="6"/>
  <c r="AE216" i="6"/>
  <c r="AD216" i="6"/>
  <c r="AE88" i="6"/>
  <c r="AD88" i="6"/>
  <c r="S68" i="6"/>
  <c r="R68" i="6"/>
  <c r="S205" i="6"/>
  <c r="R205" i="6"/>
  <c r="AI143" i="6"/>
  <c r="AI144" i="6" s="1"/>
  <c r="AD143" i="6"/>
  <c r="AE139" i="6"/>
  <c r="AD139" i="6"/>
  <c r="Y38" i="6"/>
  <c r="X38" i="6"/>
  <c r="AE75" i="6"/>
  <c r="AD75" i="6"/>
  <c r="AE128" i="6"/>
  <c r="AD128" i="6"/>
  <c r="AE92" i="6"/>
  <c r="AD92" i="6"/>
  <c r="Y140" i="6"/>
  <c r="X140" i="6"/>
  <c r="AI62" i="6"/>
  <c r="AD62" i="6"/>
  <c r="AE214" i="6"/>
  <c r="AD214" i="6"/>
  <c r="AI214" i="6"/>
  <c r="AI83" i="6"/>
  <c r="AO83" i="6" s="1"/>
  <c r="AO123" i="6"/>
  <c r="AI216" i="6"/>
  <c r="AI134" i="6"/>
  <c r="AC140" i="6"/>
  <c r="AE62" i="6"/>
  <c r="AI88" i="6"/>
  <c r="AI89" i="6" s="1"/>
  <c r="AC89" i="6"/>
  <c r="AI28" i="6"/>
  <c r="AI92" i="6"/>
  <c r="AI139" i="6"/>
  <c r="S26" i="6"/>
  <c r="AE220" i="6"/>
  <c r="AI220" i="6"/>
  <c r="AJ220" i="6" s="1"/>
  <c r="AC221" i="6"/>
  <c r="AD221" i="6" s="1"/>
  <c r="S15" i="6"/>
  <c r="S30" i="6"/>
  <c r="S24" i="6"/>
  <c r="AO24" i="6" s="1"/>
  <c r="S78" i="6"/>
  <c r="S29" i="6"/>
  <c r="S23" i="6"/>
  <c r="AI138" i="6"/>
  <c r="AJ138" i="6" s="1"/>
  <c r="AE138" i="6"/>
  <c r="AC144" i="6"/>
  <c r="AD144" i="6" s="1"/>
  <c r="AE143" i="6"/>
  <c r="S14" i="6"/>
  <c r="S27" i="6"/>
  <c r="AI128" i="6"/>
  <c r="AI75" i="6"/>
  <c r="Y182" i="6"/>
  <c r="AI215" i="6"/>
  <c r="AC217" i="6"/>
  <c r="AI98" i="6"/>
  <c r="AC101" i="6"/>
  <c r="AI166" i="6"/>
  <c r="AO166" i="6" s="1"/>
  <c r="AI37" i="6"/>
  <c r="AI99" i="6"/>
  <c r="AC182" i="6"/>
  <c r="AI35" i="6"/>
  <c r="AC38" i="6"/>
  <c r="T235" i="6" l="1"/>
  <c r="T230" i="6"/>
  <c r="T168" i="6"/>
  <c r="T196" i="6"/>
  <c r="T204" i="6"/>
  <c r="T182" i="6"/>
  <c r="AD135" i="6"/>
  <c r="AK144" i="6"/>
  <c r="AJ144" i="6"/>
  <c r="AE89" i="6"/>
  <c r="AD89" i="6"/>
  <c r="AQ83" i="6"/>
  <c r="AP83" i="6"/>
  <c r="AK62" i="6"/>
  <c r="AJ62" i="6"/>
  <c r="Y76" i="6"/>
  <c r="X76" i="6"/>
  <c r="AK215" i="6"/>
  <c r="AJ215" i="6"/>
  <c r="Y14" i="6"/>
  <c r="X14" i="6"/>
  <c r="Y78" i="6"/>
  <c r="X78" i="6"/>
  <c r="Y24" i="6"/>
  <c r="X24" i="6"/>
  <c r="AO62" i="6"/>
  <c r="AO88" i="6"/>
  <c r="AO89" i="6" s="1"/>
  <c r="AJ88" i="6"/>
  <c r="AK133" i="6"/>
  <c r="AJ133" i="6"/>
  <c r="AK35" i="6"/>
  <c r="AJ35" i="6"/>
  <c r="AK166" i="6"/>
  <c r="AJ166" i="6"/>
  <c r="Y69" i="6"/>
  <c r="X69" i="6"/>
  <c r="AK75" i="6"/>
  <c r="AJ75" i="6"/>
  <c r="Y29" i="6"/>
  <c r="X29" i="6"/>
  <c r="Y65" i="6"/>
  <c r="X65" i="6"/>
  <c r="AK37" i="6"/>
  <c r="AJ37" i="6"/>
  <c r="AK165" i="6"/>
  <c r="AJ165" i="6"/>
  <c r="AK128" i="6"/>
  <c r="AJ128" i="6"/>
  <c r="Y27" i="6"/>
  <c r="X27" i="6"/>
  <c r="Y30" i="6"/>
  <c r="X30" i="6"/>
  <c r="AK28" i="6"/>
  <c r="AJ28" i="6"/>
  <c r="AE140" i="6"/>
  <c r="AD140" i="6"/>
  <c r="AQ123" i="6"/>
  <c r="AP123" i="6"/>
  <c r="AK83" i="6"/>
  <c r="AJ83" i="6"/>
  <c r="AE182" i="6"/>
  <c r="AD182" i="6"/>
  <c r="Y68" i="6"/>
  <c r="X68" i="6"/>
  <c r="S80" i="6"/>
  <c r="R80" i="6"/>
  <c r="AE101" i="6"/>
  <c r="AD101" i="6"/>
  <c r="AE217" i="6"/>
  <c r="AD217" i="6"/>
  <c r="AK89" i="6"/>
  <c r="AJ89" i="6"/>
  <c r="Y23" i="6"/>
  <c r="X23" i="6"/>
  <c r="Y26" i="6"/>
  <c r="AI135" i="6"/>
  <c r="AJ134" i="6"/>
  <c r="AK214" i="6"/>
  <c r="AJ214" i="6"/>
  <c r="AK143" i="6"/>
  <c r="AJ143" i="6"/>
  <c r="AE38" i="6"/>
  <c r="AD38" i="6"/>
  <c r="AK98" i="6"/>
  <c r="AJ98" i="6"/>
  <c r="AO214" i="6"/>
  <c r="Y15" i="6"/>
  <c r="X15" i="6"/>
  <c r="AK139" i="6"/>
  <c r="AJ139" i="6"/>
  <c r="AK99" i="6"/>
  <c r="AJ99" i="6"/>
  <c r="AO143" i="6"/>
  <c r="AP143" i="6" s="1"/>
  <c r="AK92" i="6"/>
  <c r="AJ92" i="6"/>
  <c r="AK216" i="6"/>
  <c r="AJ216" i="6"/>
  <c r="AI140" i="6"/>
  <c r="AI85" i="6"/>
  <c r="AO128" i="6"/>
  <c r="AQ134" i="6"/>
  <c r="AK88" i="6"/>
  <c r="AO85" i="6"/>
  <c r="AC15" i="6"/>
  <c r="AK134" i="6"/>
  <c r="AO216" i="6"/>
  <c r="AC30" i="6"/>
  <c r="AI30" i="6" s="1"/>
  <c r="AO92" i="6"/>
  <c r="AC27" i="6"/>
  <c r="AC14" i="6"/>
  <c r="AO28" i="6"/>
  <c r="AC29" i="6"/>
  <c r="AO139" i="6"/>
  <c r="AE221" i="6"/>
  <c r="AC23" i="6"/>
  <c r="AE144" i="6"/>
  <c r="AK220" i="6"/>
  <c r="AO220" i="6"/>
  <c r="AP220" i="6" s="1"/>
  <c r="AI221" i="6"/>
  <c r="AO75" i="6"/>
  <c r="AK138" i="6"/>
  <c r="AO138" i="6"/>
  <c r="AP138" i="6" s="1"/>
  <c r="AO215" i="6"/>
  <c r="AP215" i="6" s="1"/>
  <c r="AI217" i="6"/>
  <c r="AO98" i="6"/>
  <c r="AI101" i="6"/>
  <c r="AC65" i="6"/>
  <c r="AO99" i="6"/>
  <c r="AC68" i="6"/>
  <c r="AI182" i="6"/>
  <c r="AO37" i="6"/>
  <c r="AC76" i="6"/>
  <c r="W80" i="6"/>
  <c r="AO35" i="6"/>
  <c r="AI38" i="6"/>
  <c r="M235" i="6"/>
  <c r="F252" i="6"/>
  <c r="F260" i="6"/>
  <c r="F259" i="6"/>
  <c r="F258" i="6"/>
  <c r="F256" i="6"/>
  <c r="F255" i="6"/>
  <c r="F254" i="6"/>
  <c r="F253" i="6"/>
  <c r="F251" i="6"/>
  <c r="F250" i="6"/>
  <c r="F248" i="6"/>
  <c r="G243" i="6"/>
  <c r="L243" i="6" s="1"/>
  <c r="G241" i="6"/>
  <c r="G242" i="6"/>
  <c r="L242" i="6" s="1"/>
  <c r="G244" i="6"/>
  <c r="Q221" i="6"/>
  <c r="AJ221" i="6" l="1"/>
  <c r="M244" i="6"/>
  <c r="L244" i="6"/>
  <c r="T232" i="6"/>
  <c r="M241" i="6"/>
  <c r="L241" i="6"/>
  <c r="T233" i="6"/>
  <c r="N230" i="6"/>
  <c r="AO144" i="6"/>
  <c r="AP144" i="6" s="1"/>
  <c r="AQ143" i="6"/>
  <c r="AE69" i="6"/>
  <c r="AD69" i="6"/>
  <c r="AK182" i="6"/>
  <c r="AJ182" i="6"/>
  <c r="AE68" i="6"/>
  <c r="AD68" i="6"/>
  <c r="AQ75" i="6"/>
  <c r="AP75" i="6"/>
  <c r="AE78" i="6"/>
  <c r="AD78" i="6"/>
  <c r="AQ216" i="6"/>
  <c r="AP216" i="6"/>
  <c r="AK85" i="6"/>
  <c r="AJ85" i="6"/>
  <c r="AQ99" i="6"/>
  <c r="AP99" i="6"/>
  <c r="AQ89" i="6"/>
  <c r="AP89" i="6"/>
  <c r="AE29" i="6"/>
  <c r="AD29" i="6"/>
  <c r="AE27" i="6"/>
  <c r="AD27" i="6"/>
  <c r="AK140" i="6"/>
  <c r="AJ140" i="6"/>
  <c r="AQ88" i="6"/>
  <c r="AP88" i="6"/>
  <c r="AK30" i="6"/>
  <c r="AJ30" i="6"/>
  <c r="AQ35" i="6"/>
  <c r="AP35" i="6"/>
  <c r="AE65" i="6"/>
  <c r="AD65" i="6"/>
  <c r="AQ165" i="6"/>
  <c r="AP165" i="6"/>
  <c r="Y80" i="6"/>
  <c r="X80" i="6"/>
  <c r="AQ37" i="6"/>
  <c r="AP37" i="6"/>
  <c r="AK101" i="6"/>
  <c r="AJ101" i="6"/>
  <c r="AE23" i="6"/>
  <c r="AD23" i="6"/>
  <c r="AQ139" i="6"/>
  <c r="AP139" i="6"/>
  <c r="AQ28" i="6"/>
  <c r="AP28" i="6"/>
  <c r="AE30" i="6"/>
  <c r="AD30" i="6"/>
  <c r="AQ85" i="6"/>
  <c r="AP85" i="6"/>
  <c r="AQ128" i="6"/>
  <c r="AP128" i="6"/>
  <c r="S221" i="6"/>
  <c r="R221" i="6"/>
  <c r="AE76" i="6"/>
  <c r="AD76" i="6"/>
  <c r="AQ98" i="6"/>
  <c r="AP98" i="6"/>
  <c r="AE26" i="6"/>
  <c r="AD26" i="6"/>
  <c r="AK38" i="6"/>
  <c r="AJ38" i="6"/>
  <c r="AK217" i="6"/>
  <c r="AJ217" i="6"/>
  <c r="AO135" i="6"/>
  <c r="AP134" i="6"/>
  <c r="AQ133" i="6"/>
  <c r="AP133" i="6"/>
  <c r="AQ166" i="6"/>
  <c r="AP166" i="6"/>
  <c r="AE24" i="6"/>
  <c r="AD24" i="6"/>
  <c r="AE14" i="6"/>
  <c r="AD14" i="6"/>
  <c r="AQ92" i="6"/>
  <c r="AP92" i="6"/>
  <c r="AE15" i="6"/>
  <c r="AD15" i="6"/>
  <c r="AQ214" i="6"/>
  <c r="AP214" i="6"/>
  <c r="AK135" i="6"/>
  <c r="AJ135" i="6"/>
  <c r="AQ62" i="6"/>
  <c r="AP62" i="6"/>
  <c r="AI15" i="6"/>
  <c r="AI27" i="6"/>
  <c r="AI14" i="6"/>
  <c r="AI29" i="6"/>
  <c r="AQ138" i="6"/>
  <c r="AO140" i="6"/>
  <c r="AK221" i="6"/>
  <c r="AI23" i="6"/>
  <c r="AO217" i="6"/>
  <c r="AQ215" i="6"/>
  <c r="AQ220" i="6"/>
  <c r="AO221" i="6"/>
  <c r="AP221" i="6" s="1"/>
  <c r="M243" i="6"/>
  <c r="M240" i="6"/>
  <c r="AI65" i="6"/>
  <c r="N43" i="6"/>
  <c r="AO38" i="6"/>
  <c r="AO182" i="6"/>
  <c r="AI68" i="6"/>
  <c r="AI76" i="6"/>
  <c r="AC80" i="6"/>
  <c r="AO30" i="6"/>
  <c r="AO101" i="6"/>
  <c r="F249" i="6"/>
  <c r="G245" i="6"/>
  <c r="M242" i="6"/>
  <c r="AQ144" i="6" l="1"/>
  <c r="AE80" i="6"/>
  <c r="AD80" i="6"/>
  <c r="AK78" i="6"/>
  <c r="AJ78" i="6"/>
  <c r="AK15" i="6"/>
  <c r="AJ15" i="6"/>
  <c r="AQ135" i="6"/>
  <c r="AP135" i="6"/>
  <c r="AK76" i="6"/>
  <c r="AJ76" i="6"/>
  <c r="AQ140" i="6"/>
  <c r="AP140" i="6"/>
  <c r="AK29" i="6"/>
  <c r="AJ29" i="6"/>
  <c r="AQ101" i="6"/>
  <c r="AP101" i="6"/>
  <c r="AK68" i="6"/>
  <c r="AJ68" i="6"/>
  <c r="AQ217" i="6"/>
  <c r="AP217" i="6"/>
  <c r="AQ30" i="6"/>
  <c r="AP30" i="6"/>
  <c r="AQ182" i="6"/>
  <c r="AP182" i="6"/>
  <c r="AK65" i="6"/>
  <c r="AJ65" i="6"/>
  <c r="AK23" i="6"/>
  <c r="AJ23" i="6"/>
  <c r="AK26" i="6"/>
  <c r="AJ26" i="6"/>
  <c r="AQ38" i="6"/>
  <c r="AP38" i="6"/>
  <c r="AK24" i="6"/>
  <c r="AJ24" i="6"/>
  <c r="AK69" i="6"/>
  <c r="AJ69" i="6"/>
  <c r="AK14" i="6"/>
  <c r="AJ14" i="6"/>
  <c r="AK27" i="6"/>
  <c r="AJ27" i="6"/>
  <c r="AO15" i="6"/>
  <c r="AO27" i="6"/>
  <c r="AO29" i="6"/>
  <c r="AO14" i="6"/>
  <c r="AO23" i="6"/>
  <c r="AQ221" i="6"/>
  <c r="N101" i="6"/>
  <c r="AO68" i="6"/>
  <c r="AO65" i="6"/>
  <c r="AO76" i="6"/>
  <c r="AI80" i="6"/>
  <c r="W221" i="6"/>
  <c r="Y221" i="6" l="1"/>
  <c r="X221" i="6"/>
  <c r="AQ23" i="6"/>
  <c r="AP23" i="6"/>
  <c r="AQ69" i="6"/>
  <c r="AP69" i="6"/>
  <c r="AQ68" i="6"/>
  <c r="AP68" i="6"/>
  <c r="AQ29" i="6"/>
  <c r="AP29" i="6"/>
  <c r="AQ15" i="6"/>
  <c r="AP15" i="6"/>
  <c r="AK80" i="6"/>
  <c r="AJ80" i="6"/>
  <c r="AQ14" i="6"/>
  <c r="AP14" i="6"/>
  <c r="AQ27" i="6"/>
  <c r="AP27" i="6"/>
  <c r="AQ26" i="6"/>
  <c r="AP26" i="6"/>
  <c r="AQ76" i="6"/>
  <c r="AP76" i="6"/>
  <c r="AQ24" i="6"/>
  <c r="AP24" i="6"/>
  <c r="AQ78" i="6"/>
  <c r="AP78" i="6"/>
  <c r="AQ65" i="6"/>
  <c r="AP65" i="6"/>
  <c r="AO80" i="6"/>
  <c r="AQ80" i="6" l="1"/>
  <c r="AP80" i="6"/>
  <c r="E55" i="3"/>
  <c r="G53" i="3" s="1"/>
  <c r="G24" i="7"/>
  <c r="G23" i="7"/>
  <c r="G22" i="7"/>
  <c r="E48" i="3"/>
  <c r="E142" i="3"/>
  <c r="I64" i="3"/>
  <c r="N120" i="6"/>
  <c r="G46" i="3" l="1"/>
  <c r="G42" i="3"/>
  <c r="G51" i="3"/>
  <c r="G55" i="3" s="1"/>
  <c r="G45" i="3"/>
  <c r="G41" i="3"/>
  <c r="G40" i="3"/>
  <c r="G44" i="3"/>
  <c r="G39" i="3"/>
  <c r="G43" i="3"/>
  <c r="E57" i="3"/>
  <c r="G57" i="3" s="1"/>
  <c r="N125" i="6"/>
  <c r="N168" i="6"/>
  <c r="N205" i="6"/>
  <c r="E59" i="3"/>
  <c r="I59" i="3" s="1"/>
  <c r="K59" i="3" s="1"/>
  <c r="N233" i="6"/>
  <c r="N72" i="6"/>
  <c r="G260" i="6"/>
  <c r="N80" i="6"/>
  <c r="N95" i="6"/>
  <c r="N38" i="6"/>
  <c r="N85" i="6"/>
  <c r="N107" i="6"/>
  <c r="N59" i="6"/>
  <c r="N89" i="6"/>
  <c r="G250" i="6"/>
  <c r="G248" i="6" s="1"/>
  <c r="G259" i="6"/>
  <c r="E150" i="3"/>
  <c r="E152" i="3" s="1"/>
  <c r="G90" i="3" l="1"/>
  <c r="G101" i="3"/>
  <c r="G48" i="3"/>
  <c r="N241" i="6"/>
  <c r="N240" i="6"/>
  <c r="N242" i="6"/>
  <c r="N243" i="6"/>
  <c r="N244" i="6"/>
  <c r="G142" i="3" l="1"/>
  <c r="G128" i="3"/>
  <c r="N232" i="6"/>
  <c r="N157" i="6"/>
  <c r="N151" i="6"/>
  <c r="N144" i="6"/>
  <c r="N140" i="6"/>
  <c r="N135" i="6"/>
  <c r="N130" i="6"/>
  <c r="G28" i="7"/>
  <c r="J18" i="7"/>
  <c r="I18" i="7"/>
  <c r="H18" i="7"/>
  <c r="G21" i="7"/>
  <c r="G20" i="7"/>
  <c r="G19" i="7"/>
  <c r="Q144" i="6"/>
  <c r="Q148" i="6"/>
  <c r="Q149" i="6"/>
  <c r="Q150" i="6"/>
  <c r="Q129" i="6"/>
  <c r="S129" i="6" l="1"/>
  <c r="R129" i="6"/>
  <c r="S149" i="6"/>
  <c r="R149" i="6"/>
  <c r="S148" i="6"/>
  <c r="R148" i="6"/>
  <c r="Y161" i="6"/>
  <c r="X161" i="6"/>
  <c r="S155" i="6"/>
  <c r="R155" i="6"/>
  <c r="S156" i="6"/>
  <c r="R156" i="6"/>
  <c r="S150" i="6"/>
  <c r="R150" i="6"/>
  <c r="S144" i="6"/>
  <c r="R144" i="6"/>
  <c r="G150" i="3"/>
  <c r="G152" i="3" s="1"/>
  <c r="W204" i="6"/>
  <c r="AC161" i="6"/>
  <c r="AC168" i="6" s="1"/>
  <c r="AD168" i="6" s="1"/>
  <c r="Q225" i="6"/>
  <c r="Q151" i="6"/>
  <c r="W156" i="6"/>
  <c r="Q211" i="6"/>
  <c r="H26" i="7"/>
  <c r="D2" i="6" s="1"/>
  <c r="W155" i="6"/>
  <c r="AC155" i="6" s="1"/>
  <c r="AC208" i="6"/>
  <c r="Q130" i="6"/>
  <c r="Q157" i="6"/>
  <c r="J165" i="6" l="1"/>
  <c r="J166" i="6"/>
  <c r="J25" i="6"/>
  <c r="J31" i="6"/>
  <c r="X156" i="6"/>
  <c r="AC156" i="6"/>
  <c r="J228" i="6"/>
  <c r="J187" i="6"/>
  <c r="J171" i="6"/>
  <c r="J12" i="6"/>
  <c r="J167" i="6"/>
  <c r="J229" i="6"/>
  <c r="J230" i="6"/>
  <c r="I69" i="3" s="1"/>
  <c r="J192" i="6"/>
  <c r="J191" i="6"/>
  <c r="J190" i="6"/>
  <c r="J194" i="6"/>
  <c r="J188" i="6"/>
  <c r="J117" i="6"/>
  <c r="J77" i="6"/>
  <c r="J105" i="6"/>
  <c r="J67" i="6"/>
  <c r="J66" i="6"/>
  <c r="J55" i="6"/>
  <c r="J57" i="6"/>
  <c r="J58" i="6"/>
  <c r="J49" i="6"/>
  <c r="J48" i="6"/>
  <c r="J53" i="6"/>
  <c r="J52" i="6"/>
  <c r="J51" i="6"/>
  <c r="J42" i="6"/>
  <c r="J41" i="6"/>
  <c r="AE208" i="6"/>
  <c r="AD208" i="6"/>
  <c r="Y148" i="6"/>
  <c r="X148" i="6"/>
  <c r="Y204" i="6"/>
  <c r="Y233" i="6" s="1"/>
  <c r="X204" i="6"/>
  <c r="X233" i="6" s="1"/>
  <c r="Y155" i="6"/>
  <c r="X155" i="6"/>
  <c r="AE161" i="6"/>
  <c r="AD161" i="6"/>
  <c r="J203" i="6"/>
  <c r="Y147" i="6"/>
  <c r="X147" i="6"/>
  <c r="S211" i="6"/>
  <c r="R211" i="6"/>
  <c r="S130" i="6"/>
  <c r="R130" i="6"/>
  <c r="Y150" i="6"/>
  <c r="X150" i="6"/>
  <c r="S151" i="6"/>
  <c r="R151" i="6"/>
  <c r="S225" i="6"/>
  <c r="R225" i="6"/>
  <c r="Y149" i="6"/>
  <c r="X149" i="6"/>
  <c r="S157" i="6"/>
  <c r="R157" i="6"/>
  <c r="S59" i="6"/>
  <c r="R59" i="6"/>
  <c r="Y129" i="6"/>
  <c r="X129" i="6"/>
  <c r="Y156" i="6"/>
  <c r="W157" i="6"/>
  <c r="AC150" i="6"/>
  <c r="AD150" i="6" s="1"/>
  <c r="AC204" i="6"/>
  <c r="AC148" i="6"/>
  <c r="AD148" i="6" s="1"/>
  <c r="AC149" i="6"/>
  <c r="AD149" i="6" s="1"/>
  <c r="J248" i="6"/>
  <c r="J241" i="6"/>
  <c r="J240" i="6"/>
  <c r="J242" i="6"/>
  <c r="J243" i="6"/>
  <c r="J244" i="6"/>
  <c r="I32" i="3" s="1"/>
  <c r="K32" i="3" s="1"/>
  <c r="AI161" i="6"/>
  <c r="AI168" i="6" s="1"/>
  <c r="AC147" i="6"/>
  <c r="AC129" i="6"/>
  <c r="W130" i="6"/>
  <c r="J252" i="6"/>
  <c r="J258" i="6"/>
  <c r="S233" i="6"/>
  <c r="J220" i="6"/>
  <c r="J221" i="6"/>
  <c r="J215" i="6"/>
  <c r="J214" i="6"/>
  <c r="J216" i="6"/>
  <c r="J217" i="6"/>
  <c r="J184" i="6"/>
  <c r="J183" i="6"/>
  <c r="J196" i="6"/>
  <c r="J185" i="6"/>
  <c r="J186" i="6"/>
  <c r="J176" i="6"/>
  <c r="J180" i="6"/>
  <c r="J174" i="6"/>
  <c r="J178" i="6"/>
  <c r="J175" i="6"/>
  <c r="J179" i="6"/>
  <c r="J177" i="6"/>
  <c r="J164" i="6"/>
  <c r="J106" i="6"/>
  <c r="J118" i="6"/>
  <c r="J119" i="6"/>
  <c r="J115" i="6"/>
  <c r="J76" i="6"/>
  <c r="J78" i="6"/>
  <c r="J69" i="6"/>
  <c r="J65" i="6"/>
  <c r="J68" i="6"/>
  <c r="J47" i="6"/>
  <c r="J23" i="6"/>
  <c r="J28" i="6"/>
  <c r="J24" i="6"/>
  <c r="J29" i="6"/>
  <c r="J26" i="6"/>
  <c r="J30" i="6"/>
  <c r="J27" i="6"/>
  <c r="J15" i="6"/>
  <c r="J14" i="6"/>
  <c r="W144" i="6"/>
  <c r="J249" i="6"/>
  <c r="J254" i="6"/>
  <c r="J259" i="6"/>
  <c r="I51" i="3" s="1"/>
  <c r="J250" i="6"/>
  <c r="J255" i="6"/>
  <c r="J260" i="6"/>
  <c r="I53" i="3" s="1"/>
  <c r="J251" i="6"/>
  <c r="J256" i="6"/>
  <c r="J253" i="6"/>
  <c r="J37" i="6"/>
  <c r="J139" i="6"/>
  <c r="J163" i="6"/>
  <c r="J198" i="6"/>
  <c r="J224" i="6"/>
  <c r="J128" i="6"/>
  <c r="J98" i="6"/>
  <c r="J83" i="6"/>
  <c r="J35" i="6"/>
  <c r="J172" i="6"/>
  <c r="J199" i="6"/>
  <c r="J202" i="6"/>
  <c r="J143" i="6"/>
  <c r="J123" i="6"/>
  <c r="J92" i="6"/>
  <c r="J75" i="6"/>
  <c r="J134" i="6"/>
  <c r="J169" i="6"/>
  <c r="J173" i="6"/>
  <c r="J200" i="6"/>
  <c r="J182" i="6"/>
  <c r="I83" i="3" s="1"/>
  <c r="K83" i="3" s="1"/>
  <c r="J62" i="6"/>
  <c r="J201" i="6"/>
  <c r="J104" i="6"/>
  <c r="J235" i="6"/>
  <c r="I78" i="3" s="1"/>
  <c r="J162" i="6"/>
  <c r="J138" i="6"/>
  <c r="J99" i="6"/>
  <c r="J170" i="6"/>
  <c r="J133" i="6"/>
  <c r="J88" i="6"/>
  <c r="W225" i="6"/>
  <c r="AI208" i="6"/>
  <c r="AC211" i="6"/>
  <c r="Q94" i="6"/>
  <c r="Q95" i="6" s="1"/>
  <c r="Q63" i="6"/>
  <c r="Q72" i="6" s="1"/>
  <c r="Q22" i="6"/>
  <c r="Q32" i="6" s="1"/>
  <c r="Q13" i="6"/>
  <c r="Q16" i="6" s="1"/>
  <c r="B1" i="6"/>
  <c r="C1" i="6" s="1"/>
  <c r="D1" i="6" s="1"/>
  <c r="E1" i="6" s="1"/>
  <c r="F1" i="6" s="1"/>
  <c r="G1" i="6" s="1"/>
  <c r="H1" i="6" s="1"/>
  <c r="I1" i="6" s="1"/>
  <c r="J1" i="6" s="1"/>
  <c r="K1" i="6" s="1"/>
  <c r="L1" i="6" s="1"/>
  <c r="Z253" i="6" l="1"/>
  <c r="Z250" i="6"/>
  <c r="R13" i="6"/>
  <c r="K78" i="3"/>
  <c r="S94" i="6"/>
  <c r="R94" i="6"/>
  <c r="AK161" i="6"/>
  <c r="AJ161" i="6"/>
  <c r="Y157" i="6"/>
  <c r="X157" i="6"/>
  <c r="S20" i="6"/>
  <c r="R20" i="6"/>
  <c r="S64" i="6"/>
  <c r="R64" i="6"/>
  <c r="Y225" i="6"/>
  <c r="X225" i="6"/>
  <c r="AE154" i="6"/>
  <c r="AD154" i="6"/>
  <c r="AE204" i="6"/>
  <c r="AE233" i="6" s="1"/>
  <c r="AD204" i="6"/>
  <c r="S21" i="6"/>
  <c r="R21" i="6"/>
  <c r="S125" i="6"/>
  <c r="R125" i="6"/>
  <c r="S22" i="6"/>
  <c r="R22" i="6"/>
  <c r="AE211" i="6"/>
  <c r="AD211" i="6"/>
  <c r="Y124" i="6"/>
  <c r="X124" i="6"/>
  <c r="Y144" i="6"/>
  <c r="X144" i="6"/>
  <c r="AE129" i="6"/>
  <c r="AD129" i="6"/>
  <c r="AE147" i="6"/>
  <c r="AD147" i="6"/>
  <c r="S63" i="6"/>
  <c r="R63" i="6"/>
  <c r="AK208" i="6"/>
  <c r="AJ208" i="6"/>
  <c r="AE155" i="6"/>
  <c r="AD155" i="6"/>
  <c r="Y59" i="6"/>
  <c r="X59" i="6"/>
  <c r="Y168" i="6"/>
  <c r="Y232" i="6" s="1"/>
  <c r="X168" i="6"/>
  <c r="X232" i="6" s="1"/>
  <c r="Y130" i="6"/>
  <c r="X130" i="6"/>
  <c r="Y151" i="6"/>
  <c r="X151" i="6"/>
  <c r="AE156" i="6"/>
  <c r="AD156" i="6"/>
  <c r="S13" i="6"/>
  <c r="S16" i="6" s="1"/>
  <c r="J225" i="6"/>
  <c r="AI156" i="6"/>
  <c r="AI150" i="6"/>
  <c r="AE150" i="6"/>
  <c r="AI149" i="6"/>
  <c r="AE149" i="6"/>
  <c r="AI148" i="6"/>
  <c r="AE148" i="6"/>
  <c r="I31" i="3"/>
  <c r="I30" i="3"/>
  <c r="S232" i="6"/>
  <c r="AD124" i="6"/>
  <c r="AI204" i="6"/>
  <c r="W205" i="6"/>
  <c r="Z251" i="6" s="1"/>
  <c r="I55" i="3"/>
  <c r="I40" i="3"/>
  <c r="I43" i="3"/>
  <c r="K43" i="3" s="1"/>
  <c r="I45" i="3"/>
  <c r="K45" i="3" s="1"/>
  <c r="I39" i="3"/>
  <c r="K39" i="3" s="1"/>
  <c r="I42" i="3"/>
  <c r="K42" i="3" s="1"/>
  <c r="I46" i="3"/>
  <c r="K46" i="3" s="1"/>
  <c r="I41" i="3"/>
  <c r="K41" i="3" s="1"/>
  <c r="I44" i="3"/>
  <c r="K44" i="3" s="1"/>
  <c r="J112" i="6"/>
  <c r="J111" i="6"/>
  <c r="J114" i="6"/>
  <c r="J113" i="6"/>
  <c r="J110" i="6"/>
  <c r="AO161" i="6"/>
  <c r="AO168" i="6" s="1"/>
  <c r="AI129" i="6"/>
  <c r="AC130" i="6"/>
  <c r="AI147" i="6"/>
  <c r="AC151" i="6"/>
  <c r="AC120" i="6"/>
  <c r="K51" i="3"/>
  <c r="K53" i="3"/>
  <c r="AI155" i="6"/>
  <c r="AC157" i="6"/>
  <c r="AF253" i="6" s="1"/>
  <c r="AI154" i="6"/>
  <c r="M1" i="6"/>
  <c r="N1" i="6" s="1"/>
  <c r="O1" i="6" s="1"/>
  <c r="P1" i="6" s="1"/>
  <c r="Q1" i="6" s="1"/>
  <c r="R1" i="6" s="1"/>
  <c r="S1" i="6" s="1"/>
  <c r="T1" i="6" s="1"/>
  <c r="U1" i="6" s="1"/>
  <c r="V1" i="6" s="1"/>
  <c r="W1" i="6" s="1"/>
  <c r="X1" i="6" s="1"/>
  <c r="Y1" i="6" s="1"/>
  <c r="Z1" i="6" s="1"/>
  <c r="AA1" i="6" s="1"/>
  <c r="AB1" i="6" s="1"/>
  <c r="AC1" i="6" s="1"/>
  <c r="AD1" i="6" s="1"/>
  <c r="AE1" i="6" s="1"/>
  <c r="AF1" i="6" s="1"/>
  <c r="AG1" i="6" s="1"/>
  <c r="AH1" i="6" s="1"/>
  <c r="AI1" i="6" s="1"/>
  <c r="AJ1" i="6" s="1"/>
  <c r="AK1" i="6" s="1"/>
  <c r="AL1" i="6" s="1"/>
  <c r="AM1" i="6" s="1"/>
  <c r="AN1" i="6" s="1"/>
  <c r="AO1" i="6" s="1"/>
  <c r="AP1" i="6" s="1"/>
  <c r="AQ1" i="6" s="1"/>
  <c r="AR1" i="6" s="1"/>
  <c r="X12" i="6"/>
  <c r="Q89" i="6"/>
  <c r="AI211" i="6"/>
  <c r="AO208" i="6"/>
  <c r="W125" i="6"/>
  <c r="R16" i="6" l="1"/>
  <c r="J13" i="6"/>
  <c r="AF250" i="6"/>
  <c r="X205" i="6"/>
  <c r="Y113" i="6"/>
  <c r="X113" i="6"/>
  <c r="W120" i="6"/>
  <c r="T9" i="6"/>
  <c r="R32" i="6"/>
  <c r="S32" i="6"/>
  <c r="S85" i="6"/>
  <c r="R85" i="6"/>
  <c r="Y19" i="6"/>
  <c r="X19" i="6"/>
  <c r="Y125" i="6"/>
  <c r="X125" i="6"/>
  <c r="AE157" i="6"/>
  <c r="AD157" i="6"/>
  <c r="AE151" i="6"/>
  <c r="AD151" i="6"/>
  <c r="AE130" i="6"/>
  <c r="AD130" i="6"/>
  <c r="AK168" i="6"/>
  <c r="AK232" i="6" s="1"/>
  <c r="AJ168" i="6"/>
  <c r="AJ232" i="6" s="1"/>
  <c r="AQ208" i="6"/>
  <c r="AP208" i="6"/>
  <c r="J208" i="6" s="1"/>
  <c r="Y94" i="6"/>
  <c r="X94" i="6"/>
  <c r="Y21" i="6"/>
  <c r="X21" i="6"/>
  <c r="AK155" i="6"/>
  <c r="AJ155" i="6"/>
  <c r="S95" i="6"/>
  <c r="R95" i="6"/>
  <c r="AK147" i="6"/>
  <c r="AJ147" i="6"/>
  <c r="AK129" i="6"/>
  <c r="AJ129" i="6"/>
  <c r="AQ161" i="6"/>
  <c r="AP161" i="6"/>
  <c r="J161" i="6" s="1"/>
  <c r="AK204" i="6"/>
  <c r="AK233" i="6" s="1"/>
  <c r="AJ204" i="6"/>
  <c r="AJ233" i="6" s="1"/>
  <c r="AK148" i="6"/>
  <c r="AJ148" i="6"/>
  <c r="AK150" i="6"/>
  <c r="AJ150" i="6"/>
  <c r="AK156" i="6"/>
  <c r="AJ156" i="6"/>
  <c r="AK211" i="6"/>
  <c r="AJ211" i="6"/>
  <c r="Y64" i="6"/>
  <c r="X64" i="6"/>
  <c r="Y63" i="6"/>
  <c r="X63" i="6"/>
  <c r="Y22" i="6"/>
  <c r="X22" i="6"/>
  <c r="AE120" i="6"/>
  <c r="AD120" i="6"/>
  <c r="AE59" i="6"/>
  <c r="AD59" i="6"/>
  <c r="S72" i="6"/>
  <c r="R72" i="6"/>
  <c r="S89" i="6"/>
  <c r="R89" i="6"/>
  <c r="Y20" i="6"/>
  <c r="X20" i="6"/>
  <c r="AK154" i="6"/>
  <c r="AJ154" i="6"/>
  <c r="Y13" i="6"/>
  <c r="X13" i="6"/>
  <c r="AK149" i="6"/>
  <c r="AJ149" i="6"/>
  <c r="Y12" i="6"/>
  <c r="W16" i="6"/>
  <c r="AD233" i="6"/>
  <c r="AO148" i="6"/>
  <c r="AO156" i="6"/>
  <c r="AO150" i="6"/>
  <c r="Z6" i="6"/>
  <c r="Z230" i="6" s="1"/>
  <c r="Y205" i="6"/>
  <c r="AE168" i="6"/>
  <c r="AE232" i="6" s="1"/>
  <c r="AO149" i="6"/>
  <c r="AC125" i="6"/>
  <c r="AE124" i="6"/>
  <c r="AI124" i="6"/>
  <c r="AJ124" i="6" s="1"/>
  <c r="I33" i="3"/>
  <c r="K33" i="3" s="1"/>
  <c r="K30" i="3"/>
  <c r="AC205" i="6"/>
  <c r="AF251" i="6" s="1"/>
  <c r="K55" i="3"/>
  <c r="K31" i="3"/>
  <c r="AD21" i="6"/>
  <c r="AD64" i="6"/>
  <c r="AC22" i="6"/>
  <c r="AD20" i="6"/>
  <c r="AC13" i="6"/>
  <c r="AD13" i="6" s="1"/>
  <c r="AD12" i="6"/>
  <c r="I48" i="3"/>
  <c r="K48" i="3" s="1"/>
  <c r="AI205" i="6"/>
  <c r="AL251" i="6" s="1"/>
  <c r="AO204" i="6"/>
  <c r="K40" i="3"/>
  <c r="AO129" i="6"/>
  <c r="AI130" i="6"/>
  <c r="AC63" i="6"/>
  <c r="W72" i="6"/>
  <c r="AC94" i="6"/>
  <c r="W95" i="6"/>
  <c r="AO147" i="6"/>
  <c r="AI151" i="6"/>
  <c r="AI157" i="6"/>
  <c r="AL253" i="6" s="1"/>
  <c r="AO154" i="6"/>
  <c r="AO155" i="6"/>
  <c r="AO211" i="6"/>
  <c r="Z248" i="6" l="1"/>
  <c r="Z249" i="6" s="1"/>
  <c r="Z252" i="6" s="1"/>
  <c r="Z254" i="6" s="1"/>
  <c r="T157" i="6"/>
  <c r="T101" i="6"/>
  <c r="AL250" i="6"/>
  <c r="X16" i="6"/>
  <c r="AD22" i="6"/>
  <c r="AC32" i="6"/>
  <c r="AD205" i="6"/>
  <c r="Z235" i="6"/>
  <c r="Z196" i="6"/>
  <c r="Z182" i="6"/>
  <c r="Z204" i="6"/>
  <c r="Z168" i="6"/>
  <c r="Z232" i="6" s="1"/>
  <c r="Z205" i="6"/>
  <c r="Z9" i="6"/>
  <c r="Z16" i="6" s="1"/>
  <c r="Y120" i="6"/>
  <c r="X120" i="6"/>
  <c r="Y89" i="6"/>
  <c r="X89" i="6"/>
  <c r="AK205" i="6"/>
  <c r="AJ205" i="6"/>
  <c r="AQ149" i="6"/>
  <c r="AP149" i="6"/>
  <c r="J149" i="6" s="1"/>
  <c r="AQ150" i="6"/>
  <c r="AP150" i="6"/>
  <c r="J150" i="6" s="1"/>
  <c r="AQ154" i="6"/>
  <c r="AP154" i="6"/>
  <c r="J154" i="6" s="1"/>
  <c r="Y95" i="6"/>
  <c r="X95" i="6"/>
  <c r="AQ168" i="6"/>
  <c r="AQ232" i="6" s="1"/>
  <c r="AP168" i="6"/>
  <c r="AP232" i="6" s="1"/>
  <c r="AK130" i="6"/>
  <c r="AJ130" i="6"/>
  <c r="AQ211" i="6"/>
  <c r="AP211" i="6"/>
  <c r="J211" i="6" s="1"/>
  <c r="Y32" i="6"/>
  <c r="X32" i="6"/>
  <c r="Y72" i="6"/>
  <c r="X72" i="6"/>
  <c r="AK59" i="6"/>
  <c r="AJ59" i="6"/>
  <c r="AQ204" i="6"/>
  <c r="AQ233" i="6" s="1"/>
  <c r="AP204" i="6"/>
  <c r="AE19" i="6"/>
  <c r="AD19" i="6"/>
  <c r="AE125" i="6"/>
  <c r="AD125" i="6"/>
  <c r="AQ155" i="6"/>
  <c r="AP155" i="6"/>
  <c r="J155" i="6" s="1"/>
  <c r="AE63" i="6"/>
  <c r="AD63" i="6"/>
  <c r="AK151" i="6"/>
  <c r="AJ151" i="6"/>
  <c r="AQ156" i="6"/>
  <c r="AP156" i="6"/>
  <c r="J156" i="6" s="1"/>
  <c r="Y85" i="6"/>
  <c r="X85" i="6"/>
  <c r="AK157" i="6"/>
  <c r="AJ157" i="6"/>
  <c r="AQ147" i="6"/>
  <c r="AP147" i="6"/>
  <c r="J147" i="6" s="1"/>
  <c r="AE94" i="6"/>
  <c r="AD94" i="6"/>
  <c r="AQ129" i="6"/>
  <c r="AP129" i="6"/>
  <c r="J129" i="6" s="1"/>
  <c r="AQ148" i="6"/>
  <c r="AP148" i="6"/>
  <c r="J148" i="6" s="1"/>
  <c r="AE12" i="6"/>
  <c r="AC16" i="6"/>
  <c r="AD232" i="6"/>
  <c r="J168" i="6"/>
  <c r="I71" i="3" s="1"/>
  <c r="AE20" i="6"/>
  <c r="AE21" i="6"/>
  <c r="AE64" i="6"/>
  <c r="AI22" i="6"/>
  <c r="AI32" i="6" s="1"/>
  <c r="AE22" i="6"/>
  <c r="AF6" i="6"/>
  <c r="AF205" i="6" s="1"/>
  <c r="AE205" i="6"/>
  <c r="AO124" i="6"/>
  <c r="AK124" i="6"/>
  <c r="AI13" i="6"/>
  <c r="AE13" i="6"/>
  <c r="AI125" i="6"/>
  <c r="AI12" i="6"/>
  <c r="AJ12" i="6" s="1"/>
  <c r="Y16" i="6"/>
  <c r="AO205" i="6"/>
  <c r="AR251" i="6" s="1"/>
  <c r="I57" i="3"/>
  <c r="K57" i="3" s="1"/>
  <c r="AO151" i="6"/>
  <c r="AI63" i="6"/>
  <c r="AC72" i="6"/>
  <c r="AO130" i="6"/>
  <c r="AI94" i="6"/>
  <c r="AC95" i="6"/>
  <c r="AL6" i="6"/>
  <c r="AO157" i="6"/>
  <c r="AR253" i="6" s="1"/>
  <c r="J232" i="6" l="1"/>
  <c r="AP233" i="6"/>
  <c r="J233" i="6" s="1"/>
  <c r="J204" i="6"/>
  <c r="I81" i="3" s="1"/>
  <c r="I90" i="3" s="1"/>
  <c r="K90" i="3" s="1"/>
  <c r="AI72" i="6"/>
  <c r="AO64" i="6"/>
  <c r="AR250" i="6"/>
  <c r="AF248" i="6"/>
  <c r="AF249" i="6" s="1"/>
  <c r="AF252" i="6" s="1"/>
  <c r="AF254" i="6" s="1"/>
  <c r="Z233" i="6"/>
  <c r="AF235" i="6"/>
  <c r="AF230" i="6"/>
  <c r="AF196" i="6"/>
  <c r="AF182" i="6"/>
  <c r="AF204" i="6"/>
  <c r="AF168" i="6"/>
  <c r="AL235" i="6"/>
  <c r="AL196" i="6"/>
  <c r="AL230" i="6"/>
  <c r="AL182" i="6"/>
  <c r="AL204" i="6"/>
  <c r="AL168" i="6"/>
  <c r="AL205" i="6"/>
  <c r="I75" i="3"/>
  <c r="K75" i="3" s="1"/>
  <c r="K71" i="3"/>
  <c r="AD16" i="6"/>
  <c r="AF9" i="6"/>
  <c r="T16" i="6"/>
  <c r="T43" i="6"/>
  <c r="J43" i="6" s="1"/>
  <c r="I106" i="3" s="1"/>
  <c r="AE95" i="6"/>
  <c r="AD95" i="6"/>
  <c r="AE32" i="6"/>
  <c r="AD32" i="6"/>
  <c r="AK64" i="6"/>
  <c r="AJ64" i="6"/>
  <c r="AK20" i="6"/>
  <c r="AJ20" i="6"/>
  <c r="AK13" i="6"/>
  <c r="AJ13" i="6"/>
  <c r="AQ157" i="6"/>
  <c r="AP157" i="6"/>
  <c r="J157" i="6" s="1"/>
  <c r="AQ59" i="6"/>
  <c r="AP59" i="6"/>
  <c r="AQ151" i="6"/>
  <c r="AP151" i="6"/>
  <c r="AQ205" i="6"/>
  <c r="AP205" i="6"/>
  <c r="J205" i="6" s="1"/>
  <c r="AQ130" i="6"/>
  <c r="AP130" i="6"/>
  <c r="AK19" i="6"/>
  <c r="AJ19" i="6"/>
  <c r="AK125" i="6"/>
  <c r="AJ125" i="6"/>
  <c r="AQ124" i="6"/>
  <c r="AP124" i="6"/>
  <c r="J124" i="6" s="1"/>
  <c r="AK22" i="6"/>
  <c r="AJ22" i="6"/>
  <c r="AE72" i="6"/>
  <c r="AD72" i="6"/>
  <c r="AK94" i="6"/>
  <c r="AJ94" i="6"/>
  <c r="AK63" i="6"/>
  <c r="AJ63" i="6"/>
  <c r="AK21" i="6"/>
  <c r="AJ21" i="6"/>
  <c r="AI16" i="6"/>
  <c r="K69" i="3"/>
  <c r="AO13" i="6"/>
  <c r="AO22" i="6"/>
  <c r="AO125" i="6"/>
  <c r="AK12" i="6"/>
  <c r="AO12" i="6"/>
  <c r="AP12" i="6" s="1"/>
  <c r="AO19" i="6"/>
  <c r="AP19" i="6" s="1"/>
  <c r="T135" i="6"/>
  <c r="J135" i="6" s="1"/>
  <c r="I134" i="3" s="1"/>
  <c r="K134" i="3" s="1"/>
  <c r="T140" i="6"/>
  <c r="J140" i="6" s="1"/>
  <c r="I136" i="3" s="1"/>
  <c r="K136" i="3" s="1"/>
  <c r="T120" i="6"/>
  <c r="J120" i="6" s="1"/>
  <c r="I124" i="3" s="1"/>
  <c r="K124" i="3" s="1"/>
  <c r="T107" i="6"/>
  <c r="J107" i="6" s="1"/>
  <c r="I122" i="3" s="1"/>
  <c r="K122" i="3" s="1"/>
  <c r="T38" i="6"/>
  <c r="J38" i="6" s="1"/>
  <c r="I104" i="3" s="1"/>
  <c r="K104" i="3" s="1"/>
  <c r="J101" i="6"/>
  <c r="I120" i="3" s="1"/>
  <c r="K120" i="3" s="1"/>
  <c r="T80" i="6"/>
  <c r="J80" i="6" s="1"/>
  <c r="T144" i="6"/>
  <c r="J144" i="6" s="1"/>
  <c r="I138" i="3" s="1"/>
  <c r="K138" i="3" s="1"/>
  <c r="T130" i="6"/>
  <c r="J130" i="6" s="1"/>
  <c r="I132" i="3" s="1"/>
  <c r="T151" i="6"/>
  <c r="T59" i="6"/>
  <c r="J59" i="6" s="1"/>
  <c r="T125" i="6"/>
  <c r="T32" i="6"/>
  <c r="T89" i="6"/>
  <c r="J89" i="6" s="1"/>
  <c r="T85" i="6"/>
  <c r="J85" i="6" s="1"/>
  <c r="T95" i="6"/>
  <c r="T72" i="6"/>
  <c r="AR6" i="6"/>
  <c r="AO94" i="6"/>
  <c r="AI95" i="6"/>
  <c r="AL248" i="6" s="1"/>
  <c r="AO63" i="6"/>
  <c r="I114" i="3" l="1"/>
  <c r="K114" i="3" s="1"/>
  <c r="I87" i="3"/>
  <c r="K87" i="3" s="1"/>
  <c r="K81" i="3"/>
  <c r="I112" i="3"/>
  <c r="K112" i="3" s="1"/>
  <c r="I116" i="3"/>
  <c r="K116" i="3" s="1"/>
  <c r="K106" i="3"/>
  <c r="I108" i="3"/>
  <c r="K132" i="3"/>
  <c r="I145" i="3"/>
  <c r="K145" i="3" s="1"/>
  <c r="J151" i="6"/>
  <c r="I140" i="3" s="1"/>
  <c r="K140" i="3" s="1"/>
  <c r="J19" i="6"/>
  <c r="AL249" i="6"/>
  <c r="AL252" i="6" s="1"/>
  <c r="AL254" i="6" s="1"/>
  <c r="AO32" i="6"/>
  <c r="AJ32" i="6"/>
  <c r="AL232" i="6"/>
  <c r="AL233" i="6"/>
  <c r="AF232" i="6"/>
  <c r="AF233" i="6"/>
  <c r="AR235" i="6"/>
  <c r="AR196" i="6"/>
  <c r="AR230" i="6"/>
  <c r="AR182" i="6"/>
  <c r="AR204" i="6"/>
  <c r="AR168" i="6"/>
  <c r="AR205" i="6"/>
  <c r="AJ16" i="6"/>
  <c r="AL9" i="6"/>
  <c r="Z43" i="6"/>
  <c r="AK16" i="6"/>
  <c r="AK95" i="6"/>
  <c r="AJ95" i="6"/>
  <c r="AQ21" i="6"/>
  <c r="AP21" i="6"/>
  <c r="J21" i="6" s="1"/>
  <c r="AQ20" i="6"/>
  <c r="AP20" i="6"/>
  <c r="J20" i="6" s="1"/>
  <c r="AQ94" i="6"/>
  <c r="AP94" i="6"/>
  <c r="J94" i="6" s="1"/>
  <c r="AK72" i="6"/>
  <c r="AJ72" i="6"/>
  <c r="AQ125" i="6"/>
  <c r="AP125" i="6"/>
  <c r="J125" i="6" s="1"/>
  <c r="I126" i="3" s="1"/>
  <c r="K126" i="3" s="1"/>
  <c r="AQ13" i="6"/>
  <c r="AP13" i="6"/>
  <c r="AQ63" i="6"/>
  <c r="AP63" i="6"/>
  <c r="J63" i="6" s="1"/>
  <c r="AQ64" i="6"/>
  <c r="AP64" i="6"/>
  <c r="J64" i="6" s="1"/>
  <c r="AQ22" i="6"/>
  <c r="AP22" i="6"/>
  <c r="J22" i="6" s="1"/>
  <c r="AO16" i="6"/>
  <c r="AK32" i="6"/>
  <c r="AQ12" i="6"/>
  <c r="AQ19" i="6"/>
  <c r="AE16" i="6"/>
  <c r="Z120" i="6"/>
  <c r="Z107" i="6"/>
  <c r="Z140" i="6"/>
  <c r="Z135" i="6"/>
  <c r="Z38" i="6"/>
  <c r="Z101" i="6"/>
  <c r="Z80" i="6"/>
  <c r="Z130" i="6"/>
  <c r="Z144" i="6"/>
  <c r="Z151" i="6"/>
  <c r="Z59" i="6"/>
  <c r="Z157" i="6"/>
  <c r="Z125" i="6"/>
  <c r="Z89" i="6"/>
  <c r="Z85" i="6"/>
  <c r="Z32" i="6"/>
  <c r="Z95" i="6"/>
  <c r="Z72" i="6"/>
  <c r="AO72" i="6"/>
  <c r="AO95" i="6"/>
  <c r="I142" i="3" l="1"/>
  <c r="K142" i="3" s="1"/>
  <c r="AR248" i="6"/>
  <c r="AR233" i="6"/>
  <c r="AR232" i="6"/>
  <c r="AP16" i="6"/>
  <c r="J16" i="6" s="1"/>
  <c r="AR9" i="6"/>
  <c r="AL72" i="6"/>
  <c r="AL43" i="6"/>
  <c r="AF95" i="6"/>
  <c r="AF43" i="6"/>
  <c r="AQ95" i="6"/>
  <c r="AP95" i="6"/>
  <c r="J95" i="6" s="1"/>
  <c r="AQ72" i="6"/>
  <c r="AP72" i="6"/>
  <c r="J72" i="6" s="1"/>
  <c r="AQ32" i="6"/>
  <c r="AP32" i="6"/>
  <c r="J32" i="6" s="1"/>
  <c r="I97" i="3" s="1"/>
  <c r="I101" i="3" s="1"/>
  <c r="K101" i="3" s="1"/>
  <c r="AF38" i="6"/>
  <c r="AF101" i="6"/>
  <c r="AF59" i="6"/>
  <c r="AF107" i="6"/>
  <c r="AF125" i="6"/>
  <c r="AF72" i="6"/>
  <c r="AF85" i="6"/>
  <c r="AF130" i="6"/>
  <c r="AF120" i="6"/>
  <c r="AF16" i="6"/>
  <c r="AF140" i="6"/>
  <c r="AF151" i="6"/>
  <c r="AF144" i="6"/>
  <c r="AF89" i="6"/>
  <c r="AF157" i="6"/>
  <c r="AF135" i="6"/>
  <c r="AF80" i="6"/>
  <c r="AF32" i="6"/>
  <c r="AQ16" i="6"/>
  <c r="AL107" i="6"/>
  <c r="AL120" i="6"/>
  <c r="AL144" i="6"/>
  <c r="AL140" i="6"/>
  <c r="AL135" i="6"/>
  <c r="AL85" i="6"/>
  <c r="AL89" i="6"/>
  <c r="AL38" i="6"/>
  <c r="AL101" i="6"/>
  <c r="AL80" i="6"/>
  <c r="AL151" i="6"/>
  <c r="AL59" i="6"/>
  <c r="AL130" i="6"/>
  <c r="AL125" i="6"/>
  <c r="AL157" i="6"/>
  <c r="AL32" i="6"/>
  <c r="AL95" i="6"/>
  <c r="AL16" i="6"/>
  <c r="K108" i="3" l="1"/>
  <c r="I110" i="3"/>
  <c r="K110" i="3" s="1"/>
  <c r="C267" i="6"/>
  <c r="C268" i="6" s="1"/>
  <c r="I94" i="3"/>
  <c r="I118" i="3"/>
  <c r="K118" i="3" s="1"/>
  <c r="K97" i="3"/>
  <c r="AR249" i="6"/>
  <c r="AR252" i="6" s="1"/>
  <c r="AR254" i="6" s="1"/>
  <c r="AR43" i="6"/>
  <c r="AR140" i="6"/>
  <c r="AR72" i="6"/>
  <c r="AR120" i="6"/>
  <c r="AR157" i="6"/>
  <c r="AR101" i="6"/>
  <c r="AR32" i="6"/>
  <c r="AR125" i="6"/>
  <c r="AR38" i="6"/>
  <c r="AR135" i="6"/>
  <c r="AR16" i="6"/>
  <c r="AR130" i="6"/>
  <c r="AR151" i="6"/>
  <c r="AR89" i="6"/>
  <c r="AR85" i="6"/>
  <c r="AR95" i="6"/>
  <c r="AR59" i="6"/>
  <c r="AR80" i="6"/>
  <c r="AR144" i="6"/>
  <c r="AR107" i="6"/>
  <c r="K94" i="3" l="1"/>
  <c r="I128" i="3"/>
  <c r="K128" i="3" l="1"/>
  <c r="I150" i="3"/>
  <c r="K150" i="3" l="1"/>
  <c r="I152" i="3"/>
  <c r="K152" i="3" s="1"/>
</calcChain>
</file>

<file path=xl/sharedStrings.xml><?xml version="1.0" encoding="utf-8"?>
<sst xmlns="http://schemas.openxmlformats.org/spreadsheetml/2006/main" count="1498" uniqueCount="419">
  <si>
    <t>Unité de présentation des résultats :</t>
  </si>
  <si>
    <t>Année de comparaison :</t>
  </si>
  <si>
    <t>Vos chiffres</t>
  </si>
  <si>
    <t>Écart</t>
  </si>
  <si>
    <t>Unités</t>
  </si>
  <si>
    <t>Temps de travail</t>
  </si>
  <si>
    <t>Total</t>
  </si>
  <si>
    <t>Exploitants</t>
  </si>
  <si>
    <t>Famille</t>
  </si>
  <si>
    <t>Salariés</t>
  </si>
  <si>
    <t>RÉSULTATS TECHNIQUES</t>
  </si>
  <si>
    <t>RÉSULTATS FINANCIERS</t>
  </si>
  <si>
    <t>Charges variables</t>
  </si>
  <si>
    <t>Revenus</t>
  </si>
  <si>
    <t>TOTAL DES REVENUS</t>
  </si>
  <si>
    <t>Autres revenus</t>
  </si>
  <si>
    <t>Entretien de la machinerie et des équipements</t>
  </si>
  <si>
    <t>Carburants</t>
  </si>
  <si>
    <t>Électricité</t>
  </si>
  <si>
    <t>Travaux à forfait</t>
  </si>
  <si>
    <t>Location</t>
  </si>
  <si>
    <t>Main-d'œuvre salariée</t>
  </si>
  <si>
    <t>Contributions ASRA</t>
  </si>
  <si>
    <t>Contributions autres programmes FADQ</t>
  </si>
  <si>
    <t>Intérêts sur emprunts à court terme</t>
  </si>
  <si>
    <t>TOTAL DES CHARGES VARIABLES</t>
  </si>
  <si>
    <t>Charges fixes</t>
  </si>
  <si>
    <t>Assurances</t>
  </si>
  <si>
    <t>Taxes foncières</t>
  </si>
  <si>
    <t>Intérêts sur emprunts à long terme</t>
  </si>
  <si>
    <t>Autres frais</t>
  </si>
  <si>
    <t>TOTAL DES CHARGES FIXES</t>
  </si>
  <si>
    <t>Amortissement</t>
  </si>
  <si>
    <t>Variation des inventaires</t>
  </si>
  <si>
    <t>Voir Définitions</t>
  </si>
  <si>
    <t>TOTAL DES CHARGES</t>
  </si>
  <si>
    <t>MARGE BÉNÉFICIAIRE*</t>
  </si>
  <si>
    <t>RÉSULTATS ÉCONOMIQUES</t>
  </si>
  <si>
    <t>Information globale</t>
  </si>
  <si>
    <t>Essence</t>
  </si>
  <si>
    <t>Famille bénévole et forfaitaire</t>
  </si>
  <si>
    <t>Famille salariée taux horaire &lt; salariés</t>
  </si>
  <si>
    <t>Famille salariée taux horaire &gt; salariés</t>
  </si>
  <si>
    <t>Cont. autres programmes FADQ</t>
  </si>
  <si>
    <t>Frais bancaires</t>
  </si>
  <si>
    <t>Bâtiments</t>
  </si>
  <si>
    <t xml:space="preserve">Assurances </t>
  </si>
  <si>
    <t>Assurance ferme</t>
  </si>
  <si>
    <t>Assurance véhicules</t>
  </si>
  <si>
    <t xml:space="preserve">Taxes foncières </t>
  </si>
  <si>
    <t>Taxes municipales et scolaires</t>
  </si>
  <si>
    <t>Remboursement</t>
  </si>
  <si>
    <t>Revenus de sous-produits</t>
  </si>
  <si>
    <t>Machinerie et équipements</t>
  </si>
  <si>
    <t>Drainage</t>
  </si>
  <si>
    <t xml:space="preserve">Rémunération des exploitants </t>
  </si>
  <si>
    <t xml:space="preserve">Rémunération de l'avoir </t>
  </si>
  <si>
    <t>Rémunération de l'avoir propre</t>
  </si>
  <si>
    <t>Revenus de vente</t>
  </si>
  <si>
    <t>Nombre</t>
  </si>
  <si>
    <t>$/unité</t>
  </si>
  <si>
    <t>$</t>
  </si>
  <si>
    <t>heures</t>
  </si>
  <si>
    <t>Sous-total</t>
  </si>
  <si>
    <t>$/an/exp.</t>
  </si>
  <si>
    <t>Taux</t>
  </si>
  <si>
    <t>Indexation</t>
  </si>
  <si>
    <t>Avoir propre</t>
  </si>
  <si>
    <t>Année</t>
  </si>
  <si>
    <t>Coef+Ind</t>
  </si>
  <si>
    <t>Colonne Indexation</t>
  </si>
  <si>
    <t>Indice d'indexation de la FADQ</t>
  </si>
  <si>
    <t>Indice d'indexation de la FADQ qui se multiplie par la quantité</t>
  </si>
  <si>
    <t>Total du poste ou sous-total dans les sous-produits</t>
  </si>
  <si>
    <t>Choix</t>
  </si>
  <si>
    <t>Année de comparaison</t>
  </si>
  <si>
    <t>Unité de présentation des résultats</t>
  </si>
  <si>
    <t>%</t>
  </si>
  <si>
    <t>Modèle</t>
  </si>
  <si>
    <t>Unité</t>
  </si>
  <si>
    <t>$/modèle</t>
  </si>
  <si>
    <t>Revenus totaux</t>
  </si>
  <si>
    <t>Charges totales avec amortissement</t>
  </si>
  <si>
    <t>Faites le calcul!</t>
  </si>
  <si>
    <t>Bonjour,</t>
  </si>
  <si>
    <t>Réserves et limites :</t>
  </si>
  <si>
    <t>Ce document a été développé pour votre usage personnel et à des fins non commerciales. Vous acceptez de l'utiliser dans le respect des lois, des règlements et des normes applicables.</t>
  </si>
  <si>
    <t>N'hésitez pas à nous contacter au besoin au 418 833-2515.</t>
  </si>
  <si>
    <t>L'équipe du CECPA</t>
  </si>
  <si>
    <t xml:space="preserve">RÉSULTATS TECHNIQUES         </t>
  </si>
  <si>
    <t xml:space="preserve">Temps de travail                       </t>
  </si>
  <si>
    <t xml:space="preserve">Actif </t>
  </si>
  <si>
    <t>Encaisse</t>
  </si>
  <si>
    <t>Autres inventaires</t>
  </si>
  <si>
    <t>Court terme</t>
  </si>
  <si>
    <t>Fonds de terre</t>
  </si>
  <si>
    <t>Matériel roulant</t>
  </si>
  <si>
    <t>Placements et autres</t>
  </si>
  <si>
    <t>Long terme</t>
  </si>
  <si>
    <t>TOTAL DE L'ACTIF</t>
  </si>
  <si>
    <t>Passif</t>
  </si>
  <si>
    <t>Marge de crédit et paiement anticipé</t>
  </si>
  <si>
    <t>Comptes fournisseurs</t>
  </si>
  <si>
    <t>Dettes à court terme</t>
  </si>
  <si>
    <t>Dettes à long terme</t>
  </si>
  <si>
    <t>TOTAL DU PASSIF</t>
  </si>
  <si>
    <t>AVOIR PROPRE</t>
  </si>
  <si>
    <t>Taux d'endettement</t>
  </si>
  <si>
    <t>COÛT DE PRODUCTION</t>
  </si>
  <si>
    <t>Postes</t>
  </si>
  <si>
    <t>CHARGES VARIABLES</t>
  </si>
  <si>
    <t>Diesel coloré</t>
  </si>
  <si>
    <t>Diesel blanc</t>
  </si>
  <si>
    <t xml:space="preserve">   Intérêts sur emprunts à court terme</t>
  </si>
  <si>
    <t xml:space="preserve">   Frais bancaires</t>
  </si>
  <si>
    <t>Total des charges variables</t>
  </si>
  <si>
    <t>CHARGES FIXES</t>
  </si>
  <si>
    <t xml:space="preserve">   Bâtiments</t>
  </si>
  <si>
    <t xml:space="preserve">   Assurance ferme</t>
  </si>
  <si>
    <t xml:space="preserve">   Assurance véhicules</t>
  </si>
  <si>
    <t>Total des charges fixes</t>
  </si>
  <si>
    <t xml:space="preserve">   Machinerie et équipements</t>
  </si>
  <si>
    <t xml:space="preserve">   Drainage</t>
  </si>
  <si>
    <t>Rémunération de l'avoir des propriétaires</t>
  </si>
  <si>
    <t>TOTAL COÛT DE PRODUCTION</t>
  </si>
  <si>
    <t>Programmes gouvernementaux</t>
  </si>
  <si>
    <t>Placements</t>
  </si>
  <si>
    <t>Actifs</t>
  </si>
  <si>
    <t>Heures</t>
  </si>
  <si>
    <t>Famille bénévole</t>
  </si>
  <si>
    <t>Famille &lt; salariés</t>
  </si>
  <si>
    <t>Famille &gt; salariés</t>
  </si>
  <si>
    <t>Dettes</t>
  </si>
  <si>
    <t>Définitions</t>
  </si>
  <si>
    <t>Afin de réaliser une interprétation adéquate de l’information exposée, cette section définit sommairement la méthodologie utilisée dans l'étude de coût de production:</t>
  </si>
  <si>
    <t>Principes généraux</t>
  </si>
  <si>
    <t>Source des données</t>
  </si>
  <si>
    <t>Le coût de production d’un produit agricole est établi à partir de la moyenne pondérée des coûts de production des entreprises sélectionnées dans l’échantillon enquêté.</t>
  </si>
  <si>
    <t>Données primaires</t>
  </si>
  <si>
    <t xml:space="preserve">Les données primaires utilisées par le CECPA proviennent spécifiquement des entreprises enquêtées et proviennent des états financiers, de la comptabilité et des déclarations formulées par les exploitants de ces entreprises. </t>
  </si>
  <si>
    <t>Période de l'étude</t>
  </si>
  <si>
    <t>Les données d’enquête sont prélevées, recensées, traitées, analysées et compilées au cours d’une période d’un an s’échelonnant du 1er janvier au 31 décembre d’une année civile.</t>
  </si>
  <si>
    <t>Résultats techniques</t>
  </si>
  <si>
    <t>Résultats financiers</t>
  </si>
  <si>
    <t>Bilan</t>
  </si>
  <si>
    <t>Actifs court terme</t>
  </si>
  <si>
    <t>Immobilisations</t>
  </si>
  <si>
    <t>Les dettes à long terme incluent la portion échéant au cours du prochain exercice. Les montants dus aux actionnaires sont exclus.</t>
  </si>
  <si>
    <t>L'avoir propre inclut les montants dus aux actionnaires.</t>
  </si>
  <si>
    <t>Total du passif sur le total de l'actif.</t>
  </si>
  <si>
    <t>Résultats économiques</t>
  </si>
  <si>
    <t>Inscrire la variation de la valeur des inventaires, positive ou négative, tel qu'observé dans vos états financiers. Si vos états financiers présentent un poste de variation des inventaires dans les produits, inscrivez cette valeur dans les produits. Si vos états financiers présentent un poste de variation des inventaires dans les charges, inscrivez cette valeur dans les charges. Dans l'étude sur le coût de production, les revenus et les charges liés aux variations d'inventaires sont inclus dans les postes correspondants (ex. : la variation d'inventaires des cultures est contenu dans les postes reliés aux cultures).</t>
  </si>
  <si>
    <t>Dans l'étude sur le coût de production, un amortissement selon la méthode linéaire est calculé pour chaque actif.</t>
  </si>
  <si>
    <t>Marge bénéficiaire</t>
  </si>
  <si>
    <t>Endettement</t>
  </si>
  <si>
    <t>Marge Étude de coût de production</t>
  </si>
  <si>
    <t>Marge Excel</t>
  </si>
  <si>
    <t>kg</t>
  </si>
  <si>
    <t>Achats et frais d'achat d'animaux</t>
  </si>
  <si>
    <t>Aliments achetés</t>
  </si>
  <si>
    <t>Maïs-grain</t>
  </si>
  <si>
    <t>Litière</t>
  </si>
  <si>
    <t>Médicaments, vétérinaires et insémination</t>
  </si>
  <si>
    <t>Frais de mise en marché</t>
  </si>
  <si>
    <t>Intrants et frais de vente des cultures</t>
  </si>
  <si>
    <t>Semences</t>
  </si>
  <si>
    <t>Pesticides</t>
  </si>
  <si>
    <t>Assurance récolte</t>
  </si>
  <si>
    <t>Entretien des bâtiments et du fonds de terre</t>
  </si>
  <si>
    <t>Médicaments, vétérinaire et insémination</t>
  </si>
  <si>
    <t>Orge</t>
  </si>
  <si>
    <t>Avoine</t>
  </si>
  <si>
    <t>Rémunération de la famille</t>
  </si>
  <si>
    <t>Rémunération des salariés</t>
  </si>
  <si>
    <t>Animaux reproducteurs</t>
  </si>
  <si>
    <t>* Avant rémunération du travail et de l'avoir propre.</t>
  </si>
  <si>
    <t>Programmes gouvernementaux (ASRA, ASREC, autres)</t>
  </si>
  <si>
    <t>V205</t>
  </si>
  <si>
    <t>AN205</t>
  </si>
  <si>
    <t>AH205</t>
  </si>
  <si>
    <t>Ventes de cultures et de fumier</t>
  </si>
  <si>
    <t>Frais de vente des cultures</t>
  </si>
  <si>
    <t>Élevage à forfait</t>
  </si>
  <si>
    <t>têtes</t>
  </si>
  <si>
    <t>Afficher pour voir</t>
  </si>
  <si>
    <t>Variation des inventaires d'animaux</t>
  </si>
  <si>
    <t>Variation des inventaires de cultures</t>
  </si>
  <si>
    <t>L'onglet Définitions vous indique sommairement le contenu des postes de revenus et de charges que vous trouverez dans nos onglets.</t>
  </si>
  <si>
    <t>Prenez note que pour l'instant, les données comparées sont celles disponibles. Les données indexées seront ajoutées au fur et à mesure que les indices seront publiés.</t>
  </si>
  <si>
    <t>Les résultats présentés comportent certaines limites dans leur interprétation. L’utilisation du contenu demeure sous l’entière responsabilité des usagers. Le CECPA n’est aucunement responsable de toute inexactitude, erreur, omission ou faute qui pourrait découler, directement ou indirectement, de son utilisation. De même, Le CECPA n'assume aucune responsabilité quant à l'indexation des données qui est sujette à changements selon la disponibilité des indices.</t>
  </si>
  <si>
    <t>Consultez le rapport de notre étude sur le coût de production pour en connaître les méthodologies et obtenir plus d'information sur les résultats au : www.cecpa.qc.ca/études.</t>
  </si>
  <si>
    <t xml:space="preserve">RÉSULTATS DE L'ÉTUDE SUR LE COÛT DE PRODUCTION VEAUX D'EMBOUCHE </t>
  </si>
  <si>
    <t>Veaux d'embouche</t>
  </si>
  <si>
    <t>/vache</t>
  </si>
  <si>
    <t>/100 livres vendues</t>
  </si>
  <si>
    <t xml:space="preserve">Taille du troupeau                                       </t>
  </si>
  <si>
    <t xml:space="preserve">     Vaches</t>
  </si>
  <si>
    <t/>
  </si>
  <si>
    <t xml:space="preserve">Superficie en cultures              </t>
  </si>
  <si>
    <t xml:space="preserve">     Hectares</t>
  </si>
  <si>
    <t>Nombre de veaux vendus</t>
  </si>
  <si>
    <t xml:space="preserve">Poids des veaux vendus          </t>
  </si>
  <si>
    <t xml:space="preserve">     Livres</t>
  </si>
  <si>
    <t>Poids/veau vendu</t>
  </si>
  <si>
    <t xml:space="preserve">     Livres/veau vendu</t>
  </si>
  <si>
    <t>Bénévoles</t>
  </si>
  <si>
    <t xml:space="preserve">     Heures</t>
  </si>
  <si>
    <t>Vaches</t>
  </si>
  <si>
    <t>Taux de réforme</t>
  </si>
  <si>
    <t xml:space="preserve">     %</t>
  </si>
  <si>
    <t>Taux de mortalité</t>
  </si>
  <si>
    <t>Taux de remplacement</t>
  </si>
  <si>
    <t>Veaux</t>
  </si>
  <si>
    <t>Nés</t>
  </si>
  <si>
    <t>$/vache</t>
  </si>
  <si>
    <t>$/100 livres vendues</t>
  </si>
  <si>
    <t>Comptes à recevoir et payé d'avance</t>
  </si>
  <si>
    <t>Inventaires d'animaux</t>
  </si>
  <si>
    <t>Vaches et taures de reproduction</t>
  </si>
  <si>
    <t>Taureaux</t>
  </si>
  <si>
    <t>Frais d'achat d'animaux</t>
  </si>
  <si>
    <t>Achats et frais d'achats d'animaux</t>
  </si>
  <si>
    <t>Engrais minéraux</t>
  </si>
  <si>
    <t>Engrais organiques</t>
  </si>
  <si>
    <t xml:space="preserve">Chaux </t>
  </si>
  <si>
    <t>Autres frais pour les cultures</t>
  </si>
  <si>
    <t>Intrants et frais de vente de cultures</t>
  </si>
  <si>
    <t>Foin sec et ensilage de foin</t>
  </si>
  <si>
    <t>Foin acheté debout</t>
  </si>
  <si>
    <t>Maïs fourrager</t>
  </si>
  <si>
    <t>Lactoremplaceur</t>
  </si>
  <si>
    <t>Moulée</t>
  </si>
  <si>
    <t>Suppléments protéiques</t>
  </si>
  <si>
    <t>Sels et minéraux</t>
  </si>
  <si>
    <t>Autres aliments</t>
  </si>
  <si>
    <t>Huile à chauffage et propane</t>
  </si>
  <si>
    <t>Batiments, machinerie et équipements</t>
  </si>
  <si>
    <t>Médicaments et frais vétérinaires</t>
  </si>
  <si>
    <t>Identification</t>
  </si>
  <si>
    <t>Médicaments et vétérinaire</t>
  </si>
  <si>
    <t>Sciure de bois</t>
  </si>
  <si>
    <t>Paille achetée</t>
  </si>
  <si>
    <t xml:space="preserve">    Frais de vente des veaux</t>
  </si>
  <si>
    <t xml:space="preserve">    Frais de vente des réformes</t>
  </si>
  <si>
    <t xml:space="preserve">   Frais de vente des reproducteurs</t>
  </si>
  <si>
    <t xml:space="preserve">    Contributions plan conjoint bovins</t>
  </si>
  <si>
    <t xml:space="preserve">    ASRA veaux d'embouche (volet vaches)</t>
  </si>
  <si>
    <t xml:space="preserve">    ASRA veaux d'embouche (volet veaux)</t>
  </si>
  <si>
    <t xml:space="preserve">    ASRA bouvillons</t>
  </si>
  <si>
    <t>Contributions ASRA animaux</t>
  </si>
  <si>
    <t>ASRA cultures</t>
  </si>
  <si>
    <t>Programmes Agri</t>
  </si>
  <si>
    <t>Contributions ASRA, ASREC et frais de programmes Agri</t>
  </si>
  <si>
    <t>Intérêts sur emprunts à court terme et frais bancaires</t>
  </si>
  <si>
    <t xml:space="preserve">   Fonds de terre</t>
  </si>
  <si>
    <t>Entretien du fonds de terre et des bâtiments</t>
  </si>
  <si>
    <t xml:space="preserve">   Communications (téléphone, Internet, cellulaire)</t>
  </si>
  <si>
    <t xml:space="preserve">   Frais comptables et professionnels</t>
  </si>
  <si>
    <t xml:space="preserve">   Papeterie, fournitures de bureau</t>
  </si>
  <si>
    <t xml:space="preserve">   Autres frais</t>
  </si>
  <si>
    <t xml:space="preserve">   Vaches de réforme</t>
  </si>
  <si>
    <t xml:space="preserve">   Taureaux de réforme</t>
  </si>
  <si>
    <t xml:space="preserve">   Vaches de reproduction</t>
  </si>
  <si>
    <t xml:space="preserve">   Veaux de moins de 300 livres</t>
  </si>
  <si>
    <t xml:space="preserve">   Valeur ajoutée sur les ventes de bouvillons</t>
  </si>
  <si>
    <t xml:space="preserve">   Primes de spécialité</t>
  </si>
  <si>
    <t>Ventes d'autres bovins</t>
  </si>
  <si>
    <t xml:space="preserve">   Foin sec et ensilage de foin</t>
  </si>
  <si>
    <t xml:space="preserve">   Ensilage de maïs fourrager</t>
  </si>
  <si>
    <t xml:space="preserve">   Maïs-grain</t>
  </si>
  <si>
    <t xml:space="preserve">   Soya</t>
  </si>
  <si>
    <t xml:space="preserve">   Canola</t>
  </si>
  <si>
    <t xml:space="preserve">   Orge</t>
  </si>
  <si>
    <t xml:space="preserve">   Avoine</t>
  </si>
  <si>
    <t xml:space="preserve">   Blés</t>
  </si>
  <si>
    <t xml:space="preserve">   Paille</t>
  </si>
  <si>
    <t xml:space="preserve">   Ventes de  fumier</t>
  </si>
  <si>
    <t xml:space="preserve">   Revenus de location</t>
  </si>
  <si>
    <t xml:space="preserve">   Revenus de travail à forfait </t>
  </si>
  <si>
    <t xml:space="preserve">   Revenus d'intérêt et de ristournes</t>
  </si>
  <si>
    <t xml:space="preserve">   Subventions</t>
  </si>
  <si>
    <t xml:space="preserve">   Autres revenus</t>
  </si>
  <si>
    <t xml:space="preserve">   ASRA blé fourrager</t>
  </si>
  <si>
    <t xml:space="preserve">   ASRA orge</t>
  </si>
  <si>
    <t xml:space="preserve">   ASRA avoine</t>
  </si>
  <si>
    <t>Rémunération des exploitants</t>
  </si>
  <si>
    <t>Veaux femelles</t>
  </si>
  <si>
    <t>Veaux mâles</t>
  </si>
  <si>
    <t>par vache</t>
  </si>
  <si>
    <t>par 100 lb vendues</t>
  </si>
  <si>
    <t>Comparatif Veaux d'embouche</t>
  </si>
  <si>
    <t>$/100 lb vendues</t>
  </si>
  <si>
    <t>Poids de vente</t>
  </si>
  <si>
    <t>tonnes</t>
  </si>
  <si>
    <t xml:space="preserve">Transport </t>
  </si>
  <si>
    <t xml:space="preserve">Commission </t>
  </si>
  <si>
    <t>Autres frais de vente</t>
  </si>
  <si>
    <t>Transport</t>
  </si>
  <si>
    <t>Frais de contribution annuelle</t>
  </si>
  <si>
    <t>Frais de vente des veaux</t>
  </si>
  <si>
    <t>Frais de vente des réformes</t>
  </si>
  <si>
    <t>Frais de vente des reproducteurs</t>
  </si>
  <si>
    <t>Contributions plan conjoint bovins</t>
  </si>
  <si>
    <t>Roulant, machinerie et équipement</t>
  </si>
  <si>
    <t>ha</t>
  </si>
  <si>
    <t xml:space="preserve">    ASRA veaux d'embouche (volet vache)</t>
  </si>
  <si>
    <t xml:space="preserve">    ASRA veaux d'embouche (volet veau)</t>
  </si>
  <si>
    <t xml:space="preserve">   ASRA maïs-grain </t>
  </si>
  <si>
    <t xml:space="preserve">   ASRA soya</t>
  </si>
  <si>
    <t xml:space="preserve">   ASRA blé humain</t>
  </si>
  <si>
    <t xml:space="preserve">   Frais comptables et professionnels (voir annexe 3)</t>
  </si>
  <si>
    <t>Ventes de cultures et de fumier (voir annexe 1)</t>
  </si>
  <si>
    <t>ASRA des cultures consommées (voir annexe 1)</t>
  </si>
  <si>
    <t xml:space="preserve">   Assurance récolte pâturages</t>
  </si>
  <si>
    <t xml:space="preserve">   Subventions  (voir annexe 3)</t>
  </si>
  <si>
    <t>Revenus bovins</t>
  </si>
  <si>
    <t>V222</t>
  </si>
  <si>
    <t>V19</t>
  </si>
  <si>
    <t>V61</t>
  </si>
  <si>
    <t>V23</t>
  </si>
  <si>
    <t>AB104</t>
  </si>
  <si>
    <t>AB167</t>
  </si>
  <si>
    <t>AB182</t>
  </si>
  <si>
    <t>V158</t>
  </si>
  <si>
    <t>Veaux et cultures associées</t>
  </si>
  <si>
    <t>Les revenus et dépenses de même que l’acquisition et la liquidation d'actifs découlant de l’utilisation personnelle ou pour des activités agricoles non reliées à la production de veaux d'embouche et ses cultures ne sont pas considérés dans l’évaluation du coût de production.</t>
  </si>
  <si>
    <t>Taille du troupeau</t>
  </si>
  <si>
    <t>Inventaire moyen des femelles de plus de 22 mois.</t>
  </si>
  <si>
    <t>Superficie en culture</t>
  </si>
  <si>
    <t>Superficie cultivée en fourrages, pâturages, maïs, soya et céréales.</t>
  </si>
  <si>
    <t>Le bilan des entreprises est reconstitué au 31 décembre 2015.</t>
  </si>
  <si>
    <t>Encaisse, comptes à recevoir, frais payé d'avance, valeur des inventaires de veaux d'embouche et des autres inventaires (aliments, cultures, carburants, autres). Des montants unitaires standardisés ont été utilisés afin de déterminer la valeur des inventaires d’animaux et des inventaires de cultures.</t>
  </si>
  <si>
    <t>Des montants unitaires standardisés ont été utilisés afin de déterminer la valeur des inventaires d’animaux reproducteurs (vaches, taures et taureaux).</t>
  </si>
  <si>
    <t>Les immobilisations (fonds de terre, bâtiments, machinerie, équipements et matériel roulant) sont présentées à la valeur aux livres (coût d'acquisition amorti).</t>
  </si>
  <si>
    <t>Ventes de veaux</t>
  </si>
  <si>
    <t xml:space="preserve">L'ensemble des ventes de veaux d'embouche incluant les veaux vendus non admissibles au programme ASRA. Inclut les primes de spécialité.   </t>
  </si>
  <si>
    <t>Inclut la vente de reproducteurs, de sujets de réforme, de veaux de moins de 300 livres et les ventes de veaux achetés pour l'engraissement (semi-finis).</t>
  </si>
  <si>
    <t>Ventes de cultures</t>
  </si>
  <si>
    <t>Les ventes de cultures ont fait l'objet d'un ajustement climatique pour refléter une récolte normale. De plus, le prix utilisé pour les cultures vendues correspond au revenu stabilisé de cette culture.</t>
  </si>
  <si>
    <t>Compensation ASRA</t>
  </si>
  <si>
    <t>Compensation pour tous les animaux et les cultures.</t>
  </si>
  <si>
    <t>Inclut tous les autres revenus tels que les locations, travaux à forfait, subventions, ristournes et indemnités des programmes gouvernementaux.</t>
  </si>
  <si>
    <t>Main-d'œuvre familiale</t>
  </si>
  <si>
    <t>Dans l'étude sur le coût de production, la main-d'œuvre bénévole est rémunérée selon le salaire minimum.</t>
  </si>
  <si>
    <t>Marge avant rémunération du ou des exploitants et de l'avoir propre. Autrement dit, la valeur affichée dans cette case correspond à l'argent qu'il reste pour rémunérer les exploitants et l'avoir des propriétaires.</t>
  </si>
  <si>
    <t>Vache</t>
  </si>
  <si>
    <t>Veau</t>
  </si>
  <si>
    <t>unité</t>
  </si>
  <si>
    <t>Livres de veaux vendues</t>
  </si>
  <si>
    <t>vaches</t>
  </si>
  <si>
    <t>livres</t>
  </si>
  <si>
    <t>100 livres</t>
  </si>
  <si>
    <t>Superficie en cultures</t>
  </si>
  <si>
    <t>hectares</t>
  </si>
  <si>
    <t>Inscrivez vos montants annuels totaux pour les veaux d'embouche et les cultures associées dans les cases vertes. Ils seront répartis selon l'unité de présentation que vous aurez choisie.</t>
  </si>
  <si>
    <t>Superficie</t>
  </si>
  <si>
    <t>De plus, avec ce fichier, vous serez à même de comparer (onglet Comparaison) vos résultats à ceux de notre étude ou aux coûts de production indexés annuellement selon des indices reconnus. Vous avez le choix de les comparer en $/vache, en $/100 livres ou en %.</t>
  </si>
  <si>
    <t>lb</t>
  </si>
  <si>
    <t>Vérification FADQ</t>
  </si>
  <si>
    <t>Frais variables</t>
  </si>
  <si>
    <t>Frais variables + programmes</t>
  </si>
  <si>
    <t>Frais fixes</t>
  </si>
  <si>
    <t>Sous-produits</t>
  </si>
  <si>
    <t>Frais monétaires</t>
  </si>
  <si>
    <t>Frais non monétaires</t>
  </si>
  <si>
    <t>Coût de production</t>
  </si>
  <si>
    <t>V29</t>
  </si>
  <si>
    <t>V66</t>
  </si>
  <si>
    <t>V72</t>
  </si>
  <si>
    <t>mis en diminution des engrais organiques dans les charges</t>
  </si>
  <si>
    <t>pas dans l'indexation mais dans le total</t>
  </si>
  <si>
    <t>Coût de production 2020</t>
  </si>
  <si>
    <t>Indexation 2021</t>
  </si>
  <si>
    <t>Indexation 2022</t>
  </si>
  <si>
    <t>Indexation 2023</t>
  </si>
  <si>
    <t>Indexation 2024</t>
  </si>
  <si>
    <t>Indexation 2025</t>
  </si>
  <si>
    <t>Cordes et plastique</t>
  </si>
  <si>
    <t>Ajustements climatiques-cordes et plastiques</t>
  </si>
  <si>
    <t>Ajustements spécifiques à la sécheresse 2020</t>
  </si>
  <si>
    <t>Ajustements climatique-achats foin</t>
  </si>
  <si>
    <t>Blé</t>
  </si>
  <si>
    <t>Autres aliments et analyses</t>
  </si>
  <si>
    <t>Forfait relié aux veaux d'embouche</t>
  </si>
  <si>
    <t>Forfait relié aux cultures</t>
  </si>
  <si>
    <t>Ajustements climatique - location de terre</t>
  </si>
  <si>
    <t>Insémination</t>
  </si>
  <si>
    <t>Veaux d'embouche et réformes</t>
  </si>
  <si>
    <t xml:space="preserve">   ASRA blé de consommation humaine</t>
  </si>
  <si>
    <t xml:space="preserve">   ASRA blé de consommation animale</t>
  </si>
  <si>
    <t xml:space="preserve">   ASRA canola</t>
  </si>
  <si>
    <t>Frais d'administration</t>
  </si>
  <si>
    <t xml:space="preserve">   Taxes municipales et scolaires</t>
  </si>
  <si>
    <t xml:space="preserve">   Valeur ajoutée sur les ventes de reproducteurs</t>
  </si>
  <si>
    <t xml:space="preserve">   Ventes d'autres cultures</t>
  </si>
  <si>
    <t xml:space="preserve">   Assurance récoltes foin et pâturages</t>
  </si>
  <si>
    <t xml:space="preserve">   Assurance récolte grains</t>
  </si>
  <si>
    <t xml:space="preserve">   Ajustements climatiques grains</t>
  </si>
  <si>
    <t>ASRA des cultures consommées</t>
  </si>
  <si>
    <t>Veaux d'embouche et réforme</t>
  </si>
  <si>
    <t>kg gain</t>
  </si>
  <si>
    <t xml:space="preserve">   Assurance-récoltes</t>
  </si>
  <si>
    <t>tête</t>
  </si>
  <si>
    <t>Ventes d'autres cultures</t>
  </si>
  <si>
    <t>tonne</t>
  </si>
  <si>
    <t>ASRA canola</t>
  </si>
  <si>
    <t>Ajustements climatiques grains</t>
  </si>
  <si>
    <t>exploitants</t>
  </si>
  <si>
    <t>Temps de travail annuel d'un exploitant à temps plein</t>
  </si>
  <si>
    <t>heures/exploitant</t>
  </si>
  <si>
    <t>Heures totales des exploitants</t>
  </si>
  <si>
    <t>lb/veau</t>
  </si>
  <si>
    <t>Forfait reliés aux cultures</t>
  </si>
  <si>
    <t>lb total</t>
  </si>
  <si>
    <t>Ajustements climatiques - cordes et plastique</t>
  </si>
  <si>
    <t>P214</t>
  </si>
  <si>
    <t>P185</t>
  </si>
  <si>
    <t>À vérifier</t>
  </si>
  <si>
    <t xml:space="preserve">Le CECPA vous présente aujourd'hui, sous format Excel, les résultats de son étude de coûts de production du secteur Veaux d'embouche que vous pouvez consulter à l'onglet ECP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</si>
</sst>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 #,##0.00_)\ &quot;$&quot;_ ;_ * \(#,##0.00\)\ &quot;$&quot;_ ;_ * &quot;-&quot;??_)\ &quot;$&quot;_ ;_ @_ "/>
    <numFmt numFmtId="164" formatCode="_ * #,##0.00_)\ _$_ ;_ * \(#,##0.00\)\ _$_ ;_ * &quot;-&quot;??_)\ _$_ ;_ @_ "/>
    <numFmt numFmtId="165" formatCode="0.0"/>
    <numFmt numFmtId="166" formatCode="_ * #,##0_)\ &quot;$&quot;_ ;_ * \(#,##0\)\ &quot;$&quot;_ ;_ * &quot;-&quot;??_)\ &quot;$&quot;_ ;_ @_ "/>
    <numFmt numFmtId="167" formatCode="#,##0_ ;_;\ &quot;&quot;\ ;"/>
    <numFmt numFmtId="168" formatCode="#,##0.0"/>
    <numFmt numFmtId="169" formatCode="_ * #,##0_)\ _$_ ;_ * \(#,##0\)\ _$_ ;_ * &quot;-&quot;??_)\ _$_ ;_ @_ "/>
    <numFmt numFmtId="170" formatCode="0.0%"/>
    <numFmt numFmtId="171" formatCode="#,##0.00\ &quot;$&quot;"/>
    <numFmt numFmtId="172" formatCode="#,##0.0000\ &quot;$&quot;"/>
    <numFmt numFmtId="173" formatCode="&quot;&quot;0.0&quot; lb/vache&quot;"/>
    <numFmt numFmtId="174" formatCode="&quot;&quot;0.00&quot; veau/vache&quot;"/>
    <numFmt numFmtId="175" formatCode="&quot;&quot;0.00&quot; ha/vache&quot;"/>
    <numFmt numFmtId="176" formatCode="0.000"/>
    <numFmt numFmtId="177" formatCode="#,##0\ &quot;$&quot;"/>
  </numFmts>
  <fonts count="47" x14ac:knownFonts="1">
    <font>
      <sz val="11"/>
      <color theme="1"/>
      <name val="Arial"/>
      <family val="2"/>
    </font>
    <font>
      <sz val="11"/>
      <color theme="1"/>
      <name val="Arial"/>
      <family val="2"/>
    </font>
    <font>
      <sz val="28"/>
      <color theme="1"/>
      <name val="Century Gothic"/>
      <family val="2"/>
    </font>
    <font>
      <sz val="10"/>
      <color theme="1"/>
      <name val="Century Gothic"/>
      <family val="2"/>
    </font>
    <font>
      <sz val="10"/>
      <color theme="5"/>
      <name val="Century Gothic"/>
      <family val="2"/>
    </font>
    <font>
      <sz val="10"/>
      <color rgb="FF37B94B"/>
      <name val="Century Gothic"/>
      <family val="2"/>
    </font>
    <font>
      <b/>
      <sz val="10"/>
      <color theme="1"/>
      <name val="Century Gothic"/>
      <family val="2"/>
    </font>
    <font>
      <b/>
      <i/>
      <sz val="10"/>
      <color theme="1"/>
      <name val="Century Gothic"/>
      <family val="2"/>
    </font>
    <font>
      <sz val="10"/>
      <color theme="0"/>
      <name val="Century Gothic"/>
      <family val="2"/>
    </font>
    <font>
      <sz val="10"/>
      <color theme="1" tint="0.499984740745262"/>
      <name val="Century Gothic"/>
      <family val="2"/>
    </font>
    <font>
      <b/>
      <sz val="9"/>
      <color theme="1"/>
      <name val="Century Gothic"/>
      <family val="2"/>
    </font>
    <font>
      <i/>
      <sz val="10"/>
      <color theme="1"/>
      <name val="Century Gothic"/>
      <family val="2"/>
    </font>
    <font>
      <sz val="11"/>
      <color theme="1"/>
      <name val="Century Gothic"/>
      <family val="2"/>
    </font>
    <font>
      <b/>
      <sz val="10"/>
      <color theme="0"/>
      <name val="Century Gothic"/>
      <family val="2"/>
    </font>
    <font>
      <sz val="10"/>
      <name val="Century Gothic"/>
      <family val="2"/>
    </font>
    <font>
      <b/>
      <sz val="10"/>
      <name val="Century Gothic"/>
      <family val="2"/>
    </font>
    <font>
      <b/>
      <sz val="10"/>
      <color rgb="FF215868"/>
      <name val="Century Gothic"/>
      <family val="2"/>
    </font>
    <font>
      <sz val="11"/>
      <color indexed="8"/>
      <name val="Arial"/>
      <family val="2"/>
    </font>
    <font>
      <sz val="14"/>
      <color theme="1"/>
      <name val="Century Gothic"/>
      <family val="2"/>
    </font>
    <font>
      <u/>
      <sz val="11"/>
      <color theme="10"/>
      <name val="Arial"/>
      <family val="2"/>
    </font>
    <font>
      <sz val="10"/>
      <color theme="1" tint="0.34998626667073579"/>
      <name val="Century Gothic"/>
      <family val="2"/>
    </font>
    <font>
      <sz val="9"/>
      <color theme="1" tint="0.499984740745262"/>
      <name val="Century Gothic"/>
      <family val="2"/>
    </font>
    <font>
      <sz val="9"/>
      <color theme="1"/>
      <name val="Century Gothic"/>
      <family val="2"/>
    </font>
    <font>
      <sz val="10"/>
      <color rgb="FF215868"/>
      <name val="Century Gothic"/>
      <family val="2"/>
    </font>
    <font>
      <b/>
      <sz val="10"/>
      <color theme="1" tint="0.499984740745262"/>
      <name val="Century Gothic"/>
      <family val="2"/>
    </font>
    <font>
      <b/>
      <i/>
      <sz val="10"/>
      <color theme="0"/>
      <name val="Century Gothic"/>
      <family val="2"/>
    </font>
    <font>
      <sz val="11"/>
      <name val="Century Gothic"/>
      <family val="2"/>
    </font>
    <font>
      <b/>
      <i/>
      <sz val="10"/>
      <name val="Century Gothic"/>
      <family val="2"/>
    </font>
    <font>
      <b/>
      <i/>
      <sz val="11"/>
      <color theme="1"/>
      <name val="Century Gothic"/>
      <family val="2"/>
    </font>
    <font>
      <u/>
      <sz val="10"/>
      <color rgb="FF37B94B"/>
      <name val="Century Gothic"/>
      <family val="2"/>
    </font>
    <font>
      <i/>
      <sz val="28"/>
      <color theme="1"/>
      <name val="Century Gothic"/>
      <family val="2"/>
    </font>
    <font>
      <u/>
      <sz val="10"/>
      <color theme="1"/>
      <name val="Century Gothic"/>
      <family val="2"/>
    </font>
    <font>
      <i/>
      <sz val="10"/>
      <color theme="0"/>
      <name val="Century Gothic"/>
      <family val="2"/>
    </font>
    <font>
      <u/>
      <sz val="11"/>
      <name val="Century Gothic"/>
      <family val="2"/>
    </font>
    <font>
      <sz val="36"/>
      <color theme="1"/>
      <name val="Century Gothic"/>
      <family val="2"/>
    </font>
    <font>
      <sz val="10"/>
      <color rgb="FF404040"/>
      <name val="Century Gothic"/>
      <family val="2"/>
    </font>
    <font>
      <b/>
      <sz val="10"/>
      <color theme="5" tint="-0.249977111117893"/>
      <name val="Century Gothic"/>
      <family val="2"/>
    </font>
    <font>
      <b/>
      <sz val="10"/>
      <color rgb="FF404040"/>
      <name val="Century Gothic"/>
      <family val="2"/>
    </font>
    <font>
      <b/>
      <sz val="10"/>
      <color theme="0" tint="-4.9989318521683403E-2"/>
      <name val="Century Gothic"/>
      <family val="2"/>
    </font>
    <font>
      <u/>
      <sz val="10"/>
      <color rgb="FF404040"/>
      <name val="Century Gothic"/>
      <family val="2"/>
    </font>
    <font>
      <sz val="10"/>
      <color theme="4" tint="-0.499984740745262"/>
      <name val="Century Gothic"/>
      <family val="2"/>
    </font>
    <font>
      <b/>
      <sz val="10"/>
      <color theme="4" tint="-0.499984740745262"/>
      <name val="Century Gothic"/>
      <family val="2"/>
    </font>
    <font>
      <sz val="9"/>
      <color rgb="FF404040"/>
      <name val="Century Gothic"/>
      <family val="2"/>
    </font>
    <font>
      <b/>
      <sz val="11"/>
      <color theme="1"/>
      <name val="Century Gothic"/>
      <family val="2"/>
    </font>
    <font>
      <sz val="11"/>
      <color theme="1" tint="0.499984740745262"/>
      <name val="Century Gothic"/>
      <family val="2"/>
    </font>
    <font>
      <sz val="9"/>
      <name val="Century Gothic"/>
      <family val="2"/>
    </font>
    <font>
      <b/>
      <i/>
      <sz val="8"/>
      <color theme="1"/>
      <name val="Century Gothic"/>
      <family val="2"/>
    </font>
  </fonts>
  <fills count="18">
    <fill>
      <patternFill patternType="none"/>
    </fill>
    <fill>
      <patternFill patternType="gray125"/>
    </fill>
    <fill>
      <patternFill patternType="solid">
        <fgColor rgb="FF92D050"/>
        <bgColor indexed="64"/>
      </patternFill>
    </fill>
    <fill>
      <patternFill patternType="solid">
        <fgColor rgb="FF37B94B"/>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8"/>
        <bgColor indexed="64"/>
      </patternFill>
    </fill>
    <fill>
      <patternFill patternType="solid">
        <fgColor rgb="FFC91F0D"/>
        <bgColor indexed="64"/>
      </patternFill>
    </fill>
    <fill>
      <patternFill patternType="solid">
        <fgColor rgb="FF0070C0"/>
        <bgColor indexed="64"/>
      </patternFill>
    </fill>
    <fill>
      <patternFill patternType="solid">
        <fgColor rgb="FFFF0000"/>
        <bgColor indexed="64"/>
      </patternFill>
    </fill>
  </fills>
  <borders count="42">
    <border>
      <left/>
      <right/>
      <top/>
      <bottom/>
      <diagonal/>
    </border>
    <border>
      <left/>
      <right/>
      <top/>
      <bottom style="thin">
        <color theme="1" tint="0.499984740745262"/>
      </bottom>
      <diagonal/>
    </border>
    <border>
      <left/>
      <right/>
      <top style="thin">
        <color theme="1" tint="0.499984740745262"/>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medium">
        <color rgb="FF37B94B"/>
      </bottom>
      <diagonal/>
    </border>
    <border>
      <left/>
      <right/>
      <top/>
      <bottom style="thin">
        <color rgb="FF37B94B"/>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
      <left/>
      <right style="thin">
        <color theme="1" tint="0.499984740745262"/>
      </right>
      <top/>
      <bottom style="thin">
        <color rgb="FF37B94B"/>
      </bottom>
      <diagonal/>
    </border>
    <border>
      <left/>
      <right/>
      <top style="thin">
        <color rgb="FF37B94B"/>
      </top>
      <bottom/>
      <diagonal/>
    </border>
    <border>
      <left style="medium">
        <color indexed="64"/>
      </left>
      <right style="medium">
        <color indexed="64"/>
      </right>
      <top/>
      <bottom style="medium">
        <color indexed="64"/>
      </bottom>
      <diagonal/>
    </border>
    <border>
      <left/>
      <right/>
      <top/>
      <bottom style="thin">
        <color theme="0" tint="-0.14996795556505021"/>
      </bottom>
      <diagonal/>
    </border>
    <border>
      <left style="thin">
        <color indexed="64"/>
      </left>
      <right style="thin">
        <color indexed="64"/>
      </right>
      <top/>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0" fontId="19" fillId="0" borderId="0" applyNumberFormat="0" applyFill="0" applyBorder="0" applyAlignment="0" applyProtection="0">
      <alignment vertical="top"/>
      <protection locked="0"/>
    </xf>
  </cellStyleXfs>
  <cellXfs count="662">
    <xf numFmtId="0" fontId="0" fillId="0" borderId="0" xfId="0"/>
    <xf numFmtId="3" fontId="3" fillId="2" borderId="0" xfId="1" applyNumberFormat="1" applyFont="1" applyFill="1" applyBorder="1" applyAlignment="1" applyProtection="1">
      <alignment horizontal="center"/>
      <protection locked="0"/>
    </xf>
    <xf numFmtId="166" fontId="3" fillId="2" borderId="0" xfId="2" applyNumberFormat="1" applyFont="1" applyFill="1" applyProtection="1">
      <protection locked="0"/>
    </xf>
    <xf numFmtId="166" fontId="3" fillId="2" borderId="0" xfId="0" applyNumberFormat="1" applyFont="1" applyFill="1" applyProtection="1">
      <protection locked="0"/>
    </xf>
    <xf numFmtId="0" fontId="13" fillId="3" borderId="0" xfId="0" applyFont="1" applyFill="1" applyBorder="1" applyProtection="1"/>
    <xf numFmtId="0" fontId="6" fillId="3" borderId="8" xfId="0" applyFont="1" applyFill="1" applyBorder="1" applyProtection="1"/>
    <xf numFmtId="0" fontId="6" fillId="3" borderId="0" xfId="0" applyFont="1" applyFill="1" applyBorder="1" applyProtection="1"/>
    <xf numFmtId="166" fontId="6" fillId="3" borderId="0" xfId="0" applyNumberFormat="1" applyFont="1" applyFill="1" applyBorder="1" applyProtection="1"/>
    <xf numFmtId="44" fontId="6" fillId="3" borderId="0" xfId="0" applyNumberFormat="1" applyFont="1" applyFill="1" applyBorder="1" applyProtection="1"/>
    <xf numFmtId="0" fontId="3" fillId="3" borderId="8" xfId="0" applyFont="1" applyFill="1" applyBorder="1" applyProtection="1"/>
    <xf numFmtId="166" fontId="6" fillId="3" borderId="0" xfId="2" applyNumberFormat="1" applyFont="1" applyFill="1" applyBorder="1" applyAlignment="1" applyProtection="1">
      <alignment horizontal="left"/>
    </xf>
    <xf numFmtId="166" fontId="3" fillId="3" borderId="0" xfId="0" applyNumberFormat="1" applyFont="1" applyFill="1" applyBorder="1" applyProtection="1"/>
    <xf numFmtId="44" fontId="6" fillId="3" borderId="0" xfId="2" applyNumberFormat="1" applyFont="1" applyFill="1" applyBorder="1" applyAlignment="1" applyProtection="1">
      <alignment horizontal="left"/>
    </xf>
    <xf numFmtId="44" fontId="6" fillId="3" borderId="0" xfId="0" applyNumberFormat="1" applyFont="1" applyFill="1" applyBorder="1" applyAlignment="1" applyProtection="1">
      <alignment horizontal="left"/>
    </xf>
    <xf numFmtId="166" fontId="6" fillId="3" borderId="0" xfId="0" applyNumberFormat="1" applyFont="1" applyFill="1" applyBorder="1" applyAlignment="1" applyProtection="1">
      <alignment horizontal="left"/>
    </xf>
    <xf numFmtId="0" fontId="6" fillId="3" borderId="0" xfId="0" applyFont="1" applyFill="1" applyProtection="1"/>
    <xf numFmtId="166" fontId="25" fillId="3" borderId="0" xfId="2" applyNumberFormat="1" applyFont="1" applyFill="1" applyAlignment="1" applyProtection="1">
      <alignment vertical="center"/>
    </xf>
    <xf numFmtId="166" fontId="25" fillId="3" borderId="0" xfId="0" applyNumberFormat="1" applyFont="1" applyFill="1" applyProtection="1"/>
    <xf numFmtId="44" fontId="25" fillId="3" borderId="0" xfId="2" applyNumberFormat="1" applyFont="1" applyFill="1" applyAlignment="1" applyProtection="1">
      <alignment vertical="center"/>
    </xf>
    <xf numFmtId="44" fontId="25" fillId="3" borderId="0" xfId="2" applyNumberFormat="1" applyFont="1" applyFill="1" applyAlignment="1" applyProtection="1">
      <alignment horizontal="center" vertical="center"/>
    </xf>
    <xf numFmtId="0" fontId="2" fillId="5" borderId="0" xfId="0" applyFont="1" applyFill="1" applyAlignment="1" applyProtection="1">
      <alignment horizontal="left" vertical="top" indent="4"/>
    </xf>
    <xf numFmtId="0" fontId="2" fillId="5" borderId="0" xfId="0" applyFont="1" applyFill="1" applyAlignment="1" applyProtection="1">
      <alignment horizontal="left" vertical="top"/>
    </xf>
    <xf numFmtId="0" fontId="2" fillId="5" borderId="0" xfId="0" applyFont="1" applyFill="1" applyProtection="1"/>
    <xf numFmtId="0" fontId="3" fillId="5" borderId="0" xfId="0" applyFont="1" applyFill="1" applyProtection="1"/>
    <xf numFmtId="0" fontId="4" fillId="5" borderId="1" xfId="0" applyFont="1" applyFill="1" applyBorder="1" applyAlignment="1" applyProtection="1">
      <alignment horizontal="left" wrapText="1"/>
    </xf>
    <xf numFmtId="0" fontId="3" fillId="5" borderId="0" xfId="0" applyFont="1" applyFill="1" applyBorder="1" applyProtection="1"/>
    <xf numFmtId="0" fontId="3" fillId="5" borderId="0" xfId="0" applyFont="1" applyFill="1" applyBorder="1" applyAlignment="1" applyProtection="1">
      <alignment horizontal="center"/>
    </xf>
    <xf numFmtId="0" fontId="3" fillId="5" borderId="0" xfId="0" applyFont="1" applyFill="1" applyBorder="1" applyAlignment="1" applyProtection="1">
      <alignment horizontal="right"/>
    </xf>
    <xf numFmtId="0" fontId="3" fillId="5" borderId="1" xfId="0" applyFont="1" applyFill="1" applyBorder="1" applyProtection="1"/>
    <xf numFmtId="0" fontId="6" fillId="5" borderId="2" xfId="0" applyFont="1" applyFill="1" applyBorder="1" applyProtection="1"/>
    <xf numFmtId="0" fontId="6" fillId="5" borderId="2" xfId="0" applyFont="1" applyFill="1" applyBorder="1" applyAlignment="1" applyProtection="1"/>
    <xf numFmtId="0" fontId="3" fillId="5" borderId="0" xfId="0" applyFont="1" applyFill="1" applyBorder="1" applyAlignment="1" applyProtection="1"/>
    <xf numFmtId="0" fontId="7" fillId="5" borderId="0" xfId="0" applyFont="1" applyFill="1" applyBorder="1" applyAlignment="1" applyProtection="1">
      <alignment horizontal="left"/>
    </xf>
    <xf numFmtId="0" fontId="6" fillId="5" borderId="6" xfId="0" applyFont="1" applyFill="1" applyBorder="1" applyAlignment="1" applyProtection="1"/>
    <xf numFmtId="0" fontId="6" fillId="5" borderId="6" xfId="0" applyFont="1" applyFill="1" applyBorder="1" applyAlignment="1" applyProtection="1">
      <alignment horizontal="center"/>
    </xf>
    <xf numFmtId="0" fontId="6" fillId="5" borderId="6" xfId="0" applyFont="1" applyFill="1" applyBorder="1" applyAlignment="1" applyProtection="1">
      <alignment horizontal="center" wrapText="1"/>
    </xf>
    <xf numFmtId="0" fontId="6" fillId="5" borderId="0" xfId="0" applyFont="1" applyFill="1" applyBorder="1" applyAlignment="1" applyProtection="1">
      <alignment horizontal="center" vertical="center" wrapText="1"/>
    </xf>
    <xf numFmtId="165" fontId="3" fillId="5" borderId="0" xfId="0" quotePrefix="1" applyNumberFormat="1" applyFont="1" applyFill="1" applyAlignment="1" applyProtection="1">
      <alignment horizontal="center"/>
    </xf>
    <xf numFmtId="165" fontId="3" fillId="5" borderId="0" xfId="0" applyNumberFormat="1" applyFont="1" applyFill="1" applyBorder="1" applyAlignment="1" applyProtection="1">
      <alignment horizontal="center"/>
    </xf>
    <xf numFmtId="0" fontId="3" fillId="5" borderId="0" xfId="0" applyFont="1" applyFill="1" applyAlignment="1" applyProtection="1">
      <alignment horizontal="center"/>
    </xf>
    <xf numFmtId="44" fontId="3" fillId="5" borderId="0" xfId="2" applyFont="1" applyFill="1" applyAlignment="1" applyProtection="1">
      <alignment horizontal="center" vertical="center"/>
    </xf>
    <xf numFmtId="44" fontId="3" fillId="5" borderId="0" xfId="2" applyFont="1" applyFill="1" applyAlignment="1" applyProtection="1">
      <alignment horizontal="center" vertical="center" wrapText="1"/>
    </xf>
    <xf numFmtId="3" fontId="3" fillId="5" borderId="0" xfId="0" applyNumberFormat="1" applyFont="1" applyFill="1" applyBorder="1" applyAlignment="1" applyProtection="1">
      <alignment horizontal="center"/>
    </xf>
    <xf numFmtId="0" fontId="3" fillId="5" borderId="1" xfId="0" applyFont="1" applyFill="1" applyBorder="1" applyAlignment="1" applyProtection="1">
      <alignment horizontal="right"/>
    </xf>
    <xf numFmtId="0" fontId="8" fillId="5" borderId="1" xfId="0" applyFont="1" applyFill="1" applyBorder="1" applyAlignment="1" applyProtection="1">
      <alignment horizontal="center"/>
    </xf>
    <xf numFmtId="0" fontId="7" fillId="5" borderId="0" xfId="0" applyFont="1" applyFill="1" applyBorder="1" applyProtection="1"/>
    <xf numFmtId="0" fontId="6" fillId="5" borderId="0" xfId="0" applyFont="1" applyFill="1" applyBorder="1" applyProtection="1"/>
    <xf numFmtId="0" fontId="6" fillId="5" borderId="0" xfId="0" applyFont="1" applyFill="1" applyBorder="1" applyAlignment="1" applyProtection="1"/>
    <xf numFmtId="0" fontId="3" fillId="5" borderId="0" xfId="0" applyFont="1" applyFill="1" applyBorder="1" applyAlignment="1" applyProtection="1">
      <alignment horizontal="left"/>
    </xf>
    <xf numFmtId="0" fontId="6" fillId="5" borderId="7" xfId="0" applyFont="1" applyFill="1" applyBorder="1" applyAlignment="1" applyProtection="1"/>
    <xf numFmtId="2" fontId="3" fillId="5" borderId="0" xfId="0" quotePrefix="1" applyNumberFormat="1" applyFont="1" applyFill="1" applyAlignment="1" applyProtection="1">
      <alignment horizontal="center"/>
    </xf>
    <xf numFmtId="2" fontId="3" fillId="5" borderId="0" xfId="0" applyNumberFormat="1" applyFont="1" applyFill="1" applyBorder="1" applyAlignment="1" applyProtection="1">
      <alignment horizontal="center"/>
    </xf>
    <xf numFmtId="0" fontId="6" fillId="5" borderId="0" xfId="0" applyFont="1" applyFill="1" applyBorder="1" applyAlignment="1" applyProtection="1">
      <alignment horizontal="right"/>
    </xf>
    <xf numFmtId="0" fontId="9" fillId="5" borderId="0" xfId="0" applyFont="1" applyFill="1" applyBorder="1" applyAlignment="1" applyProtection="1">
      <alignment horizontal="right"/>
    </xf>
    <xf numFmtId="165" fontId="9" fillId="5" borderId="0" xfId="0" applyNumberFormat="1" applyFont="1" applyFill="1" applyBorder="1" applyAlignment="1" applyProtection="1">
      <alignment horizontal="center"/>
    </xf>
    <xf numFmtId="0" fontId="3" fillId="5" borderId="1" xfId="0" applyFont="1" applyFill="1" applyBorder="1" applyAlignment="1" applyProtection="1">
      <alignment horizontal="center"/>
    </xf>
    <xf numFmtId="44" fontId="3" fillId="5" borderId="0" xfId="2" applyFont="1" applyFill="1" applyAlignment="1" applyProtection="1">
      <alignment horizontal="center"/>
    </xf>
    <xf numFmtId="44" fontId="3" fillId="5" borderId="0" xfId="2" applyFont="1" applyFill="1" applyAlignment="1" applyProtection="1">
      <alignment horizontal="center" wrapText="1"/>
    </xf>
    <xf numFmtId="0" fontId="7" fillId="5" borderId="7" xfId="0" applyFont="1" applyFill="1" applyBorder="1" applyProtection="1"/>
    <xf numFmtId="0" fontId="6" fillId="5" borderId="7" xfId="0" applyFont="1" applyFill="1" applyBorder="1" applyProtection="1"/>
    <xf numFmtId="166" fontId="10" fillId="5" borderId="0" xfId="0" applyNumberFormat="1" applyFont="1" applyFill="1" applyBorder="1" applyProtection="1"/>
    <xf numFmtId="166" fontId="3" fillId="5" borderId="0" xfId="2" applyNumberFormat="1" applyFont="1" applyFill="1" applyBorder="1" applyProtection="1"/>
    <xf numFmtId="166" fontId="3" fillId="5" borderId="0" xfId="0" applyNumberFormat="1" applyFont="1" applyFill="1" applyBorder="1" applyProtection="1"/>
    <xf numFmtId="166" fontId="3" fillId="5" borderId="1" xfId="0" applyNumberFormat="1" applyFont="1" applyFill="1" applyBorder="1" applyAlignment="1" applyProtection="1">
      <alignment horizontal="right"/>
    </xf>
    <xf numFmtId="166" fontId="3" fillId="5" borderId="1" xfId="0" applyNumberFormat="1" applyFont="1" applyFill="1" applyBorder="1" applyAlignment="1" applyProtection="1">
      <alignment horizontal="center"/>
    </xf>
    <xf numFmtId="166" fontId="7" fillId="5" borderId="0" xfId="2" applyNumberFormat="1" applyFont="1" applyFill="1" applyBorder="1" applyAlignment="1" applyProtection="1">
      <alignment horizontal="left"/>
    </xf>
    <xf numFmtId="166" fontId="11" fillId="5" borderId="0" xfId="0" applyNumberFormat="1" applyFont="1" applyFill="1" applyBorder="1" applyProtection="1"/>
    <xf numFmtId="166" fontId="3" fillId="5" borderId="0" xfId="0" applyNumberFormat="1" applyFont="1" applyFill="1" applyBorder="1" applyAlignment="1" applyProtection="1">
      <alignment horizontal="left"/>
    </xf>
    <xf numFmtId="166" fontId="3" fillId="5" borderId="0" xfId="2" applyNumberFormat="1" applyFont="1" applyFill="1" applyBorder="1" applyAlignment="1" applyProtection="1">
      <alignment horizontal="left"/>
    </xf>
    <xf numFmtId="0" fontId="3" fillId="5" borderId="7" xfId="0" applyFont="1" applyFill="1" applyBorder="1" applyProtection="1"/>
    <xf numFmtId="166" fontId="3" fillId="5" borderId="7" xfId="0" applyNumberFormat="1" applyFont="1" applyFill="1" applyBorder="1" applyProtection="1"/>
    <xf numFmtId="166" fontId="6" fillId="5" borderId="7" xfId="0" applyNumberFormat="1" applyFont="1" applyFill="1" applyBorder="1" applyAlignment="1" applyProtection="1">
      <alignment horizontal="left"/>
    </xf>
    <xf numFmtId="0" fontId="6" fillId="5" borderId="7" xfId="0" applyFont="1" applyFill="1" applyBorder="1" applyAlignment="1" applyProtection="1">
      <alignment horizontal="left"/>
    </xf>
    <xf numFmtId="166" fontId="3" fillId="5" borderId="0" xfId="0" applyNumberFormat="1" applyFont="1" applyFill="1" applyProtection="1"/>
    <xf numFmtId="166" fontId="3" fillId="5" borderId="0" xfId="2" applyNumberFormat="1" applyFont="1" applyFill="1" applyAlignment="1" applyProtection="1">
      <alignment horizontal="center" vertical="center"/>
    </xf>
    <xf numFmtId="166" fontId="3" fillId="5" borderId="1" xfId="0" applyNumberFormat="1" applyFont="1" applyFill="1" applyBorder="1" applyAlignment="1" applyProtection="1">
      <alignment horizontal="left"/>
    </xf>
    <xf numFmtId="0" fontId="3" fillId="5" borderId="1" xfId="0" applyFont="1" applyFill="1" applyBorder="1" applyAlignment="1" applyProtection="1">
      <alignment horizontal="left"/>
    </xf>
    <xf numFmtId="9" fontId="3" fillId="5" borderId="0" xfId="3" applyFont="1" applyFill="1" applyBorder="1" applyAlignment="1" applyProtection="1">
      <alignment horizontal="right"/>
    </xf>
    <xf numFmtId="9" fontId="3" fillId="5" borderId="0" xfId="3" applyFont="1" applyFill="1" applyBorder="1" applyAlignment="1" applyProtection="1">
      <alignment horizontal="center"/>
    </xf>
    <xf numFmtId="166" fontId="3" fillId="5" borderId="0" xfId="3" applyNumberFormat="1" applyFont="1" applyFill="1" applyBorder="1" applyAlignment="1" applyProtection="1">
      <alignment horizontal="center"/>
    </xf>
    <xf numFmtId="0" fontId="12" fillId="5" borderId="0" xfId="0" applyFont="1" applyFill="1" applyProtection="1"/>
    <xf numFmtId="0" fontId="7" fillId="5" borderId="6" xfId="0" applyFont="1" applyFill="1" applyBorder="1" applyAlignment="1" applyProtection="1"/>
    <xf numFmtId="0" fontId="7" fillId="5" borderId="6" xfId="0" applyFont="1" applyFill="1" applyBorder="1" applyProtection="1"/>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wrapText="1"/>
    </xf>
    <xf numFmtId="1" fontId="3" fillId="5" borderId="0" xfId="0" quotePrefix="1" applyNumberFormat="1" applyFont="1" applyFill="1" applyAlignment="1" applyProtection="1">
      <alignment horizontal="center"/>
    </xf>
    <xf numFmtId="0" fontId="3" fillId="5" borderId="8" xfId="0" applyFont="1" applyFill="1" applyBorder="1" applyProtection="1"/>
    <xf numFmtId="44" fontId="3" fillId="5" borderId="0" xfId="2" applyNumberFormat="1" applyFont="1" applyFill="1" applyAlignment="1" applyProtection="1">
      <alignment horizontal="center" vertical="center"/>
    </xf>
    <xf numFmtId="44" fontId="3" fillId="5" borderId="0" xfId="0" applyNumberFormat="1" applyFont="1" applyFill="1" applyProtection="1"/>
    <xf numFmtId="44" fontId="3" fillId="5" borderId="0" xfId="2" applyNumberFormat="1" applyFont="1" applyFill="1" applyAlignment="1" applyProtection="1">
      <alignment horizontal="center" vertical="center" wrapText="1"/>
    </xf>
    <xf numFmtId="0" fontId="3" fillId="5" borderId="9" xfId="0" applyFont="1" applyFill="1" applyBorder="1" applyAlignment="1" applyProtection="1">
      <alignment horizontal="right"/>
    </xf>
    <xf numFmtId="166" fontId="3" fillId="5" borderId="1" xfId="0" applyNumberFormat="1" applyFont="1" applyFill="1" applyBorder="1" applyProtection="1"/>
    <xf numFmtId="166" fontId="3" fillId="5" borderId="1" xfId="0" applyNumberFormat="1" applyFont="1" applyFill="1" applyBorder="1" applyAlignment="1" applyProtection="1">
      <alignment horizontal="center" vertical="center"/>
    </xf>
    <xf numFmtId="0" fontId="11" fillId="5" borderId="0" xfId="0" applyFont="1" applyFill="1" applyBorder="1" applyProtection="1"/>
    <xf numFmtId="44" fontId="7" fillId="5" borderId="0" xfId="2" applyNumberFormat="1" applyFont="1" applyFill="1" applyBorder="1" applyAlignment="1" applyProtection="1">
      <alignment horizontal="center" vertical="center"/>
    </xf>
    <xf numFmtId="44" fontId="7" fillId="5" borderId="0" xfId="0" applyNumberFormat="1" applyFont="1" applyFill="1" applyBorder="1" applyAlignment="1" applyProtection="1">
      <alignment horizontal="left"/>
    </xf>
    <xf numFmtId="44" fontId="6" fillId="5" borderId="0" xfId="0" applyNumberFormat="1" applyFont="1" applyFill="1" applyBorder="1" applyAlignment="1" applyProtection="1">
      <alignment horizontal="left"/>
    </xf>
    <xf numFmtId="166" fontId="3" fillId="5" borderId="0" xfId="2" applyNumberFormat="1" applyFont="1" applyFill="1" applyAlignment="1" applyProtection="1">
      <alignment horizontal="center" vertical="center" wrapText="1"/>
    </xf>
    <xf numFmtId="0" fontId="15" fillId="5" borderId="0" xfId="0" applyFont="1" applyFill="1" applyBorder="1" applyAlignment="1" applyProtection="1">
      <alignment horizontal="left" wrapText="1"/>
    </xf>
    <xf numFmtId="166" fontId="15" fillId="5" borderId="0" xfId="0" applyNumberFormat="1" applyFont="1" applyFill="1" applyBorder="1" applyAlignment="1" applyProtection="1">
      <alignment horizontal="left" wrapText="1"/>
    </xf>
    <xf numFmtId="44" fontId="3" fillId="5" borderId="0" xfId="2" applyNumberFormat="1" applyFont="1" applyFill="1" applyBorder="1" applyProtection="1"/>
    <xf numFmtId="44" fontId="15" fillId="5" borderId="0" xfId="2" applyNumberFormat="1" applyFont="1" applyFill="1" applyBorder="1" applyAlignment="1" applyProtection="1">
      <alignment horizontal="center" vertical="center" wrapText="1"/>
    </xf>
    <xf numFmtId="166" fontId="15" fillId="5" borderId="0" xfId="2" applyNumberFormat="1" applyFont="1" applyFill="1" applyBorder="1" applyAlignment="1" applyProtection="1">
      <alignment horizontal="right" wrapText="1"/>
    </xf>
    <xf numFmtId="166" fontId="14" fillId="5" borderId="0" xfId="0" applyNumberFormat="1" applyFont="1" applyFill="1" applyBorder="1" applyAlignment="1" applyProtection="1">
      <alignment horizontal="left" wrapText="1"/>
    </xf>
    <xf numFmtId="0" fontId="15" fillId="5" borderId="0" xfId="0" applyFont="1" applyFill="1" applyBorder="1" applyAlignment="1" applyProtection="1">
      <alignment horizontal="justify" wrapText="1"/>
    </xf>
    <xf numFmtId="0" fontId="15" fillId="5" borderId="8" xfId="0" applyFont="1" applyFill="1" applyBorder="1" applyAlignment="1" applyProtection="1">
      <alignment horizontal="justify" wrapText="1"/>
    </xf>
    <xf numFmtId="0" fontId="15" fillId="5" borderId="8" xfId="0" applyFont="1" applyFill="1" applyBorder="1" applyAlignment="1" applyProtection="1">
      <alignment horizontal="left" wrapText="1"/>
    </xf>
    <xf numFmtId="166" fontId="15" fillId="5" borderId="0" xfId="0" applyNumberFormat="1" applyFont="1" applyFill="1" applyBorder="1" applyAlignment="1" applyProtection="1">
      <alignment horizontal="justify" wrapText="1"/>
    </xf>
    <xf numFmtId="44" fontId="3" fillId="5" borderId="0" xfId="2" applyNumberFormat="1" applyFont="1" applyFill="1" applyBorder="1" applyAlignment="1" applyProtection="1">
      <alignment horizontal="center" vertical="center"/>
    </xf>
    <xf numFmtId="166" fontId="3" fillId="5" borderId="0" xfId="2" applyNumberFormat="1" applyFont="1" applyFill="1" applyBorder="1" applyAlignment="1" applyProtection="1">
      <alignment horizontal="center" vertical="center" wrapText="1"/>
    </xf>
    <xf numFmtId="44" fontId="7" fillId="5" borderId="0" xfId="2" applyNumberFormat="1" applyFont="1" applyFill="1" applyBorder="1" applyAlignment="1" applyProtection="1">
      <alignment horizontal="left"/>
    </xf>
    <xf numFmtId="44" fontId="3" fillId="5" borderId="0" xfId="2" applyNumberFormat="1" applyFont="1" applyFill="1" applyProtection="1"/>
    <xf numFmtId="44" fontId="15" fillId="5" borderId="0" xfId="2" applyNumberFormat="1" applyFont="1" applyFill="1" applyBorder="1" applyAlignment="1" applyProtection="1">
      <alignment horizontal="right" wrapText="1"/>
    </xf>
    <xf numFmtId="166" fontId="16" fillId="5" borderId="0" xfId="2" applyNumberFormat="1" applyFont="1" applyFill="1" applyBorder="1" applyAlignment="1" applyProtection="1">
      <alignment horizontal="right" wrapText="1"/>
    </xf>
    <xf numFmtId="44" fontId="16" fillId="5" borderId="0" xfId="2" applyNumberFormat="1" applyFont="1" applyFill="1" applyBorder="1" applyAlignment="1" applyProtection="1">
      <alignment horizontal="center" vertical="center" wrapText="1"/>
    </xf>
    <xf numFmtId="166" fontId="3" fillId="5" borderId="0" xfId="2" applyNumberFormat="1" applyFont="1" applyFill="1" applyProtection="1"/>
    <xf numFmtId="44" fontId="3" fillId="5" borderId="1" xfId="0" applyNumberFormat="1" applyFont="1" applyFill="1" applyBorder="1" applyAlignment="1" applyProtection="1">
      <alignment horizontal="left"/>
    </xf>
    <xf numFmtId="44" fontId="3" fillId="5" borderId="1" xfId="0" applyNumberFormat="1" applyFont="1" applyFill="1" applyBorder="1" applyAlignment="1" applyProtection="1">
      <alignment horizontal="center" vertical="center"/>
    </xf>
    <xf numFmtId="0" fontId="3" fillId="5" borderId="9" xfId="0" applyFont="1" applyFill="1" applyBorder="1" applyProtection="1"/>
    <xf numFmtId="166" fontId="3" fillId="5" borderId="1" xfId="2" applyNumberFormat="1" applyFont="1" applyFill="1" applyBorder="1" applyAlignment="1" applyProtection="1">
      <alignment horizontal="center" vertical="center"/>
    </xf>
    <xf numFmtId="0" fontId="11" fillId="5" borderId="8" xfId="0" applyFont="1" applyFill="1" applyBorder="1" applyProtection="1"/>
    <xf numFmtId="0" fontId="11" fillId="5" borderId="0" xfId="0" applyFont="1" applyFill="1" applyProtection="1"/>
    <xf numFmtId="166" fontId="7" fillId="5" borderId="0" xfId="0" applyNumberFormat="1" applyFont="1" applyFill="1" applyProtection="1"/>
    <xf numFmtId="166" fontId="7" fillId="5" borderId="0" xfId="0" applyNumberFormat="1" applyFont="1" applyFill="1" applyAlignment="1" applyProtection="1">
      <alignment horizontal="center"/>
    </xf>
    <xf numFmtId="44" fontId="7" fillId="5" borderId="0" xfId="0" applyNumberFormat="1" applyFont="1" applyFill="1" applyAlignment="1" applyProtection="1">
      <alignment horizontal="center" vertical="center"/>
    </xf>
    <xf numFmtId="44" fontId="7" fillId="5" borderId="0" xfId="0" applyNumberFormat="1" applyFont="1" applyFill="1" applyProtection="1"/>
    <xf numFmtId="44" fontId="11" fillId="5" borderId="0" xfId="2" applyNumberFormat="1" applyFont="1" applyFill="1" applyProtection="1"/>
    <xf numFmtId="44" fontId="11" fillId="5" borderId="0" xfId="2" applyNumberFormat="1" applyFont="1" applyFill="1" applyAlignment="1" applyProtection="1">
      <alignment horizontal="center" vertical="center"/>
    </xf>
    <xf numFmtId="44" fontId="3" fillId="5" borderId="0" xfId="2" applyFont="1" applyFill="1" applyBorder="1" applyProtection="1"/>
    <xf numFmtId="0" fontId="14" fillId="5" borderId="0" xfId="0" applyFont="1" applyFill="1" applyBorder="1" applyProtection="1"/>
    <xf numFmtId="165" fontId="3" fillId="5" borderId="0" xfId="2" applyNumberFormat="1" applyFont="1" applyFill="1" applyAlignment="1" applyProtection="1">
      <alignment horizontal="center" vertical="center"/>
    </xf>
    <xf numFmtId="0" fontId="3" fillId="5" borderId="7" xfId="0" applyFont="1" applyFill="1" applyBorder="1" applyAlignment="1" applyProtection="1">
      <alignment horizontal="center"/>
    </xf>
    <xf numFmtId="0" fontId="7" fillId="5" borderId="2" xfId="0" applyFont="1" applyFill="1" applyBorder="1" applyAlignment="1" applyProtection="1"/>
    <xf numFmtId="0" fontId="7" fillId="5" borderId="0" xfId="0" applyFont="1" applyFill="1" applyBorder="1" applyAlignment="1" applyProtection="1"/>
    <xf numFmtId="0" fontId="7" fillId="5" borderId="7" xfId="0" applyFont="1" applyFill="1" applyBorder="1" applyAlignment="1" applyProtection="1"/>
    <xf numFmtId="0" fontId="6" fillId="5" borderId="0" xfId="0" applyFont="1" applyFill="1" applyBorder="1" applyAlignment="1" applyProtection="1">
      <alignment horizontal="center"/>
    </xf>
    <xf numFmtId="2" fontId="3" fillId="5" borderId="7" xfId="0" quotePrefix="1" applyNumberFormat="1" applyFont="1" applyFill="1" applyBorder="1" applyAlignment="1" applyProtection="1">
      <alignment horizontal="center"/>
    </xf>
    <xf numFmtId="166" fontId="7" fillId="5" borderId="0" xfId="2" applyNumberFormat="1" applyFont="1" applyFill="1" applyBorder="1" applyAlignment="1" applyProtection="1">
      <alignment horizontal="center" vertical="center"/>
    </xf>
    <xf numFmtId="166" fontId="3" fillId="2" borderId="0" xfId="2" applyNumberFormat="1" applyFont="1" applyFill="1" applyBorder="1" applyProtection="1">
      <protection locked="0"/>
    </xf>
    <xf numFmtId="9" fontId="3" fillId="5" borderId="0" xfId="3" applyFont="1" applyFill="1" applyBorder="1" applyProtection="1"/>
    <xf numFmtId="166" fontId="9" fillId="5" borderId="0" xfId="2" applyNumberFormat="1" applyFont="1" applyFill="1" applyBorder="1" applyProtection="1"/>
    <xf numFmtId="0" fontId="2" fillId="5" borderId="0" xfId="0" applyFont="1" applyFill="1" applyAlignment="1" applyProtection="1">
      <alignment horizontal="center" vertical="center"/>
    </xf>
    <xf numFmtId="0" fontId="12" fillId="5" borderId="0" xfId="0" applyFont="1" applyFill="1" applyAlignment="1" applyProtection="1">
      <alignment horizontal="left" vertical="top"/>
    </xf>
    <xf numFmtId="0" fontId="14" fillId="5" borderId="0" xfId="0" applyFont="1" applyFill="1" applyProtection="1"/>
    <xf numFmtId="0" fontId="27" fillId="5" borderId="0" xfId="0" applyFont="1" applyFill="1" applyAlignment="1" applyProtection="1">
      <alignment vertical="center"/>
    </xf>
    <xf numFmtId="0" fontId="15" fillId="5" borderId="0" xfId="0" applyFont="1" applyFill="1" applyAlignment="1" applyProtection="1">
      <alignment vertical="center"/>
    </xf>
    <xf numFmtId="0" fontId="14" fillId="5" borderId="0" xfId="0" applyFont="1" applyFill="1" applyAlignment="1" applyProtection="1">
      <alignment vertical="center"/>
    </xf>
    <xf numFmtId="0" fontId="14" fillId="5" borderId="0" xfId="0" applyFont="1" applyFill="1" applyAlignment="1" applyProtection="1">
      <alignment vertical="center" wrapText="1"/>
    </xf>
    <xf numFmtId="0" fontId="14" fillId="5" borderId="0" xfId="0" applyFont="1" applyFill="1" applyAlignment="1" applyProtection="1">
      <alignment wrapText="1"/>
    </xf>
    <xf numFmtId="3" fontId="14" fillId="2" borderId="0" xfId="0" applyNumberFormat="1" applyFont="1" applyFill="1" applyBorder="1" applyAlignment="1" applyProtection="1">
      <alignment horizontal="center"/>
      <protection locked="0"/>
    </xf>
    <xf numFmtId="0" fontId="14" fillId="5" borderId="0" xfId="0" applyFont="1" applyFill="1" applyBorder="1" applyAlignment="1" applyProtection="1">
      <alignment horizontal="left"/>
    </xf>
    <xf numFmtId="44" fontId="14" fillId="5" borderId="0" xfId="2" applyNumberFormat="1" applyFont="1" applyFill="1" applyBorder="1" applyAlignment="1" applyProtection="1">
      <alignment horizontal="center" vertical="center"/>
    </xf>
    <xf numFmtId="44" fontId="3" fillId="5" borderId="0" xfId="0" applyNumberFormat="1" applyFont="1" applyFill="1" applyBorder="1" applyAlignment="1" applyProtection="1">
      <alignment horizontal="left"/>
    </xf>
    <xf numFmtId="44" fontId="3" fillId="5" borderId="0" xfId="0" applyNumberFormat="1" applyFont="1" applyFill="1" applyBorder="1" applyAlignment="1" applyProtection="1">
      <alignment horizontal="center" vertical="center"/>
    </xf>
    <xf numFmtId="44" fontId="9" fillId="5" borderId="0" xfId="0" applyNumberFormat="1" applyFont="1" applyFill="1" applyBorder="1" applyAlignment="1" applyProtection="1">
      <alignment horizontal="left"/>
    </xf>
    <xf numFmtId="44" fontId="9" fillId="5" borderId="0" xfId="2" applyNumberFormat="1" applyFont="1" applyFill="1" applyBorder="1" applyAlignment="1" applyProtection="1">
      <alignment horizontal="center" vertical="center"/>
    </xf>
    <xf numFmtId="44" fontId="7" fillId="5" borderId="0" xfId="2" applyNumberFormat="1" applyFont="1" applyFill="1" applyBorder="1" applyAlignment="1" applyProtection="1">
      <alignment horizontal="center"/>
    </xf>
    <xf numFmtId="44" fontId="11" fillId="5" borderId="0" xfId="0" applyNumberFormat="1" applyFont="1" applyFill="1" applyBorder="1" applyAlignment="1" applyProtection="1">
      <alignment horizontal="left"/>
    </xf>
    <xf numFmtId="44" fontId="3" fillId="5" borderId="1" xfId="0" applyNumberFormat="1" applyFont="1" applyFill="1" applyBorder="1" applyAlignment="1" applyProtection="1">
      <alignment horizontal="center"/>
    </xf>
    <xf numFmtId="44" fontId="3" fillId="5" borderId="1" xfId="0" applyNumberFormat="1" applyFont="1" applyFill="1" applyBorder="1" applyAlignment="1" applyProtection="1">
      <alignment horizontal="right"/>
    </xf>
    <xf numFmtId="165" fontId="8" fillId="5" borderId="0" xfId="2" applyNumberFormat="1" applyFont="1" applyFill="1" applyAlignment="1" applyProtection="1">
      <alignment horizontal="center" vertical="center"/>
    </xf>
    <xf numFmtId="44" fontId="3" fillId="5" borderId="0" xfId="0" applyNumberFormat="1" applyFont="1" applyFill="1" applyBorder="1" applyProtection="1"/>
    <xf numFmtId="0" fontId="3" fillId="5" borderId="37" xfId="0" applyFont="1" applyFill="1" applyBorder="1" applyProtection="1"/>
    <xf numFmtId="44" fontId="3" fillId="5" borderId="7" xfId="2" applyNumberFormat="1" applyFont="1" applyFill="1" applyBorder="1" applyProtection="1"/>
    <xf numFmtId="44" fontId="6" fillId="5" borderId="0" xfId="2" applyNumberFormat="1" applyFont="1" applyFill="1" applyAlignment="1" applyProtection="1">
      <alignment horizontal="center" vertical="center"/>
    </xf>
    <xf numFmtId="44" fontId="3" fillId="5" borderId="7" xfId="2" applyNumberFormat="1" applyFont="1" applyFill="1" applyBorder="1" applyAlignment="1" applyProtection="1">
      <alignment horizontal="center" vertical="center"/>
    </xf>
    <xf numFmtId="44" fontId="3" fillId="5" borderId="7" xfId="2" applyNumberFormat="1" applyFont="1" applyFill="1" applyBorder="1" applyAlignment="1" applyProtection="1">
      <alignment horizontal="center" vertical="center" wrapText="1"/>
    </xf>
    <xf numFmtId="0" fontId="6" fillId="5" borderId="0" xfId="0" applyFont="1" applyFill="1" applyBorder="1" applyAlignment="1" applyProtection="1">
      <alignment horizontal="left" indent="4"/>
    </xf>
    <xf numFmtId="166" fontId="6" fillId="5" borderId="0" xfId="0" applyNumberFormat="1" applyFont="1" applyFill="1" applyProtection="1"/>
    <xf numFmtId="44" fontId="6" fillId="5" borderId="0" xfId="0" applyNumberFormat="1" applyFont="1" applyFill="1" applyProtection="1"/>
    <xf numFmtId="166" fontId="3" fillId="5" borderId="0" xfId="0" applyNumberFormat="1" applyFont="1" applyFill="1" applyBorder="1" applyAlignment="1" applyProtection="1">
      <alignment horizontal="center" vertical="center"/>
    </xf>
    <xf numFmtId="0" fontId="14" fillId="5" borderId="7" xfId="0" applyFont="1" applyFill="1" applyBorder="1" applyAlignment="1" applyProtection="1">
      <alignment horizontal="left" wrapText="1"/>
    </xf>
    <xf numFmtId="0" fontId="14" fillId="5" borderId="37" xfId="0" applyFont="1" applyFill="1" applyBorder="1" applyAlignment="1" applyProtection="1">
      <alignment horizontal="left" wrapText="1"/>
    </xf>
    <xf numFmtId="166" fontId="3" fillId="5" borderId="7" xfId="2" applyNumberFormat="1" applyFont="1" applyFill="1" applyBorder="1" applyAlignment="1" applyProtection="1">
      <alignment horizontal="center" vertical="center" wrapText="1"/>
    </xf>
    <xf numFmtId="0" fontId="15" fillId="5" borderId="7" xfId="0" applyFont="1" applyFill="1" applyBorder="1" applyAlignment="1" applyProtection="1">
      <alignment horizontal="left" wrapText="1"/>
    </xf>
    <xf numFmtId="166" fontId="15" fillId="5" borderId="7" xfId="0" applyNumberFormat="1" applyFont="1" applyFill="1" applyBorder="1" applyAlignment="1" applyProtection="1">
      <alignment horizontal="left" wrapText="1"/>
    </xf>
    <xf numFmtId="44" fontId="15" fillId="5" borderId="7" xfId="2" applyNumberFormat="1" applyFont="1" applyFill="1" applyBorder="1" applyAlignment="1" applyProtection="1">
      <alignment horizontal="center" vertical="center" wrapText="1"/>
    </xf>
    <xf numFmtId="166" fontId="15" fillId="5" borderId="7" xfId="2" applyNumberFormat="1" applyFont="1" applyFill="1" applyBorder="1" applyAlignment="1" applyProtection="1">
      <alignment horizontal="right" wrapText="1"/>
    </xf>
    <xf numFmtId="0" fontId="14" fillId="5" borderId="0" xfId="0" applyFont="1" applyFill="1" applyBorder="1" applyAlignment="1" applyProtection="1">
      <alignment horizontal="left" wrapText="1"/>
    </xf>
    <xf numFmtId="0" fontId="14" fillId="5" borderId="8" xfId="0" applyFont="1" applyFill="1" applyBorder="1" applyAlignment="1" applyProtection="1">
      <alignment horizontal="left" wrapText="1"/>
    </xf>
    <xf numFmtId="0" fontId="6" fillId="5" borderId="7" xfId="0" applyFont="1" applyFill="1" applyBorder="1" applyAlignment="1" applyProtection="1">
      <alignment horizontal="center"/>
    </xf>
    <xf numFmtId="0" fontId="7" fillId="5" borderId="0" xfId="0" applyFont="1" applyFill="1" applyBorder="1" applyAlignment="1" applyProtection="1">
      <alignment horizontal="center"/>
    </xf>
    <xf numFmtId="0" fontId="7" fillId="5" borderId="7" xfId="0" applyFont="1" applyFill="1" applyBorder="1" applyAlignment="1" applyProtection="1">
      <alignment horizontal="center"/>
    </xf>
    <xf numFmtId="0" fontId="7" fillId="5" borderId="6" xfId="0" applyFont="1" applyFill="1" applyBorder="1" applyAlignment="1" applyProtection="1">
      <alignment horizontal="center"/>
    </xf>
    <xf numFmtId="0" fontId="7" fillId="5" borderId="6" xfId="0" applyFont="1" applyFill="1" applyBorder="1" applyAlignment="1" applyProtection="1">
      <alignment horizontal="center" wrapText="1"/>
    </xf>
    <xf numFmtId="0" fontId="6" fillId="5" borderId="0" xfId="0" applyFont="1" applyFill="1" applyBorder="1" applyAlignment="1" applyProtection="1">
      <alignment horizontal="center" vertical="center"/>
    </xf>
    <xf numFmtId="0" fontId="26" fillId="5" borderId="0" xfId="0" applyFont="1" applyFill="1" applyAlignment="1" applyProtection="1">
      <alignment horizontal="left" vertical="center" wrapText="1"/>
    </xf>
    <xf numFmtId="0" fontId="18" fillId="0" borderId="0" xfId="0" applyFont="1"/>
    <xf numFmtId="0" fontId="3" fillId="0" borderId="0" xfId="0" applyFont="1"/>
    <xf numFmtId="0" fontId="12" fillId="0" borderId="0" xfId="0" applyFont="1"/>
    <xf numFmtId="0" fontId="3" fillId="0" borderId="0" xfId="0" applyFont="1" applyAlignment="1"/>
    <xf numFmtId="0" fontId="28" fillId="0" borderId="0" xfId="0" applyNumberFormat="1" applyFont="1" applyFill="1"/>
    <xf numFmtId="0" fontId="7" fillId="0" borderId="0" xfId="0" applyFont="1" applyFill="1"/>
    <xf numFmtId="0" fontId="28" fillId="0" borderId="0" xfId="0" applyFont="1" applyFill="1"/>
    <xf numFmtId="0" fontId="6" fillId="0" borderId="0" xfId="0" applyFont="1" applyFill="1" applyAlignment="1">
      <alignment horizontal="left" wrapText="1"/>
    </xf>
    <xf numFmtId="0" fontId="3" fillId="0" borderId="0" xfId="0" applyFont="1" applyFill="1" applyAlignment="1">
      <alignment horizontal="left" wrapText="1"/>
    </xf>
    <xf numFmtId="0" fontId="12" fillId="0" borderId="0" xfId="0" applyFont="1" applyFill="1"/>
    <xf numFmtId="0" fontId="3" fillId="0" borderId="0" xfId="0" applyFont="1" applyAlignment="1">
      <alignment horizontal="left" wrapText="1"/>
    </xf>
    <xf numFmtId="0" fontId="3" fillId="0" borderId="0" xfId="0" applyFont="1" applyFill="1" applyProtection="1">
      <protection locked="0"/>
    </xf>
    <xf numFmtId="0" fontId="12" fillId="0" borderId="0" xfId="0"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0" fontId="30"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Fill="1" applyProtection="1">
      <protection locked="0"/>
    </xf>
    <xf numFmtId="0" fontId="3" fillId="0" borderId="0" xfId="0" applyFont="1" applyFill="1" applyBorder="1" applyProtection="1">
      <protection locked="0"/>
    </xf>
    <xf numFmtId="0" fontId="3" fillId="0" borderId="1" xfId="0" applyFont="1" applyFill="1" applyBorder="1" applyAlignment="1" applyProtection="1">
      <alignment horizontal="right"/>
      <protection locked="0"/>
    </xf>
    <xf numFmtId="0" fontId="3" fillId="0" borderId="1" xfId="0" applyFont="1" applyFill="1" applyBorder="1" applyProtection="1">
      <protection locked="0"/>
    </xf>
    <xf numFmtId="0" fontId="3" fillId="0" borderId="0" xfId="0" applyFont="1" applyFill="1" applyBorder="1" applyAlignment="1" applyProtection="1">
      <alignment horizontal="right"/>
      <protection locked="0"/>
    </xf>
    <xf numFmtId="0" fontId="6" fillId="0" borderId="0" xfId="0" applyFont="1" applyFill="1" applyAlignment="1" applyProtection="1">
      <alignment horizontal="right" vertical="center"/>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0" fontId="11" fillId="0" borderId="0" xfId="0"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11" fillId="0" borderId="7" xfId="0" applyFont="1" applyFill="1" applyBorder="1" applyAlignment="1" applyProtection="1">
      <alignment vertical="center"/>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center"/>
      <protection locked="0"/>
    </xf>
    <xf numFmtId="165" fontId="3" fillId="0" borderId="0" xfId="0" quotePrefix="1" applyNumberFormat="1" applyFont="1" applyFill="1" applyBorder="1" applyAlignment="1" applyProtection="1">
      <alignment horizontal="center"/>
      <protection locked="0"/>
    </xf>
    <xf numFmtId="0" fontId="3" fillId="0" borderId="0" xfId="0" quotePrefix="1" applyFont="1" applyFill="1" applyBorder="1" applyAlignment="1" applyProtection="1">
      <alignment horizontal="center"/>
      <protection locked="0"/>
    </xf>
    <xf numFmtId="2" fontId="3" fillId="0" borderId="0" xfId="0" quotePrefix="1" applyNumberFormat="1" applyFont="1" applyFill="1" applyBorder="1" applyAlignment="1" applyProtection="1">
      <alignment horizontal="center"/>
      <protection locked="0"/>
    </xf>
    <xf numFmtId="44" fontId="15" fillId="0" borderId="0" xfId="2" applyFont="1" applyFill="1" applyBorder="1" applyAlignment="1" applyProtection="1">
      <alignment horizontal="center" wrapText="1"/>
      <protection locked="0"/>
    </xf>
    <xf numFmtId="0" fontId="14" fillId="0" borderId="0" xfId="0" applyFont="1" applyFill="1" applyBorder="1" applyAlignment="1" applyProtection="1">
      <alignment horizontal="center" wrapText="1"/>
      <protection locked="0"/>
    </xf>
    <xf numFmtId="165" fontId="14" fillId="0" borderId="0" xfId="2" quotePrefix="1" applyNumberFormat="1" applyFont="1" applyFill="1" applyBorder="1" applyAlignment="1" applyProtection="1">
      <alignment horizontal="center"/>
      <protection locked="0"/>
    </xf>
    <xf numFmtId="2" fontId="3" fillId="0" borderId="0" xfId="0" applyNumberFormat="1" applyFont="1" applyFill="1" applyAlignment="1" applyProtection="1">
      <alignment horizontal="center"/>
      <protection locked="0"/>
    </xf>
    <xf numFmtId="3" fontId="14" fillId="0" borderId="0" xfId="2" quotePrefix="1" applyNumberFormat="1" applyFont="1" applyFill="1" applyBorder="1" applyAlignment="1" applyProtection="1">
      <alignment horizontal="center"/>
      <protection locked="0"/>
    </xf>
    <xf numFmtId="1" fontId="3" fillId="0" borderId="0" xfId="0" applyNumberFormat="1" applyFont="1" applyFill="1" applyAlignment="1" applyProtection="1">
      <alignment horizontal="center"/>
      <protection locked="0"/>
    </xf>
    <xf numFmtId="168" fontId="14" fillId="0" borderId="0" xfId="2" quotePrefix="1" applyNumberFormat="1" applyFont="1" applyFill="1" applyBorder="1" applyAlignment="1" applyProtection="1">
      <alignment horizontal="center"/>
      <protection locked="0"/>
    </xf>
    <xf numFmtId="0" fontId="20" fillId="0" borderId="0" xfId="0" applyFont="1" applyFill="1" applyBorder="1" applyAlignment="1" applyProtection="1">
      <alignment horizontal="right"/>
      <protection locked="0"/>
    </xf>
    <xf numFmtId="0" fontId="20" fillId="0" borderId="0" xfId="0" applyFont="1" applyFill="1" applyBorder="1" applyProtection="1">
      <protection locked="0"/>
    </xf>
    <xf numFmtId="3" fontId="20" fillId="0" borderId="0" xfId="2" quotePrefix="1" applyNumberFormat="1" applyFont="1" applyFill="1" applyBorder="1" applyAlignment="1" applyProtection="1">
      <alignment horizontal="center"/>
      <protection locked="0"/>
    </xf>
    <xf numFmtId="0" fontId="20" fillId="0" borderId="0" xfId="0" applyFont="1" applyFill="1" applyBorder="1" applyAlignment="1" applyProtection="1">
      <alignment horizontal="center"/>
      <protection locked="0"/>
    </xf>
    <xf numFmtId="0" fontId="20" fillId="0" borderId="0" xfId="0" quotePrefix="1" applyFont="1" applyFill="1" applyBorder="1" applyAlignment="1" applyProtection="1">
      <alignment horizontal="center"/>
      <protection locked="0"/>
    </xf>
    <xf numFmtId="165" fontId="20" fillId="0" borderId="0" xfId="0" quotePrefix="1" applyNumberFormat="1" applyFont="1" applyFill="1" applyBorder="1" applyAlignment="1" applyProtection="1">
      <alignment horizontal="center"/>
      <protection locked="0"/>
    </xf>
    <xf numFmtId="165" fontId="14" fillId="0" borderId="0" xfId="0" quotePrefix="1" applyNumberFormat="1" applyFont="1" applyFill="1" applyBorder="1" applyAlignment="1" applyProtection="1">
      <alignment horizontal="center"/>
      <protection locked="0"/>
    </xf>
    <xf numFmtId="0" fontId="31" fillId="0" borderId="0" xfId="0" applyFont="1" applyFill="1" applyBorder="1" applyProtection="1">
      <protection locked="0"/>
    </xf>
    <xf numFmtId="0" fontId="3" fillId="0" borderId="0" xfId="0" applyFont="1" applyFill="1" applyBorder="1" applyAlignment="1" applyProtection="1">
      <alignment horizontal="left" indent="1"/>
      <protection locked="0"/>
    </xf>
    <xf numFmtId="170" fontId="14" fillId="0" borderId="0" xfId="3" quotePrefix="1" applyNumberFormat="1" applyFont="1" applyFill="1" applyBorder="1" applyAlignment="1" applyProtection="1">
      <alignment horizontal="center"/>
      <protection locked="0"/>
    </xf>
    <xf numFmtId="0" fontId="7" fillId="0" borderId="0" xfId="0" applyFont="1" applyFill="1" applyBorder="1" applyProtection="1">
      <protection locked="0"/>
    </xf>
    <xf numFmtId="0" fontId="6" fillId="0" borderId="0" xfId="0" applyFont="1" applyFill="1" applyBorder="1" applyProtection="1">
      <protection locked="0"/>
    </xf>
    <xf numFmtId="0" fontId="7" fillId="0" borderId="7" xfId="0" applyFont="1" applyFill="1" applyBorder="1" applyProtection="1">
      <protection locked="0"/>
    </xf>
    <xf numFmtId="0" fontId="7" fillId="0" borderId="7" xfId="0" applyFont="1" applyFill="1" applyBorder="1" applyAlignment="1" applyProtection="1">
      <alignment horizontal="center"/>
      <protection locked="0"/>
    </xf>
    <xf numFmtId="0" fontId="7" fillId="0" borderId="7" xfId="0" applyFont="1" applyFill="1" applyBorder="1" applyAlignment="1" applyProtection="1">
      <alignment horizontal="center" wrapText="1"/>
      <protection locked="0"/>
    </xf>
    <xf numFmtId="0" fontId="9" fillId="0" borderId="0" xfId="0" applyFont="1" applyFill="1" applyBorder="1" applyAlignment="1" applyProtection="1">
      <alignment horizontal="right"/>
      <protection locked="0"/>
    </xf>
    <xf numFmtId="0" fontId="9" fillId="0" borderId="0" xfId="0" applyFont="1" applyFill="1" applyBorder="1" applyProtection="1">
      <protection locked="0"/>
    </xf>
    <xf numFmtId="166" fontId="9" fillId="0" borderId="0" xfId="2" quotePrefix="1" applyNumberFormat="1" applyFont="1" applyFill="1" applyBorder="1" applyProtection="1">
      <protection locked="0"/>
    </xf>
    <xf numFmtId="0" fontId="21" fillId="0" borderId="0" xfId="0" applyFont="1" applyFill="1" applyBorder="1" applyProtection="1">
      <protection locked="0"/>
    </xf>
    <xf numFmtId="0" fontId="3" fillId="0" borderId="38" xfId="0" applyFont="1" applyFill="1" applyBorder="1" applyProtection="1">
      <protection locked="0"/>
    </xf>
    <xf numFmtId="166" fontId="3" fillId="0" borderId="38" xfId="2" quotePrefix="1" applyNumberFormat="1" applyFont="1" applyFill="1" applyBorder="1" applyProtection="1">
      <protection locked="0"/>
    </xf>
    <xf numFmtId="44" fontId="14" fillId="0" borderId="0" xfId="2" applyFont="1" applyFill="1" applyBorder="1" applyAlignment="1" applyProtection="1">
      <alignment horizontal="right" wrapText="1"/>
      <protection locked="0"/>
    </xf>
    <xf numFmtId="166" fontId="3" fillId="0" borderId="0" xfId="2" quotePrefix="1" applyNumberFormat="1" applyFont="1" applyFill="1" applyBorder="1" applyProtection="1">
      <protection locked="0"/>
    </xf>
    <xf numFmtId="166" fontId="14" fillId="0" borderId="0" xfId="2" applyNumberFormat="1" applyFont="1" applyFill="1" applyBorder="1" applyAlignment="1" applyProtection="1">
      <alignment horizontal="right" wrapText="1"/>
      <protection locked="0"/>
    </xf>
    <xf numFmtId="166" fontId="3" fillId="0" borderId="1" xfId="2" applyNumberFormat="1" applyFont="1" applyFill="1" applyBorder="1" applyProtection="1">
      <protection locked="0"/>
    </xf>
    <xf numFmtId="166" fontId="7" fillId="0" borderId="0" xfId="2" quotePrefix="1" applyNumberFormat="1" applyFont="1" applyFill="1" applyBorder="1" applyProtection="1">
      <protection locked="0"/>
    </xf>
    <xf numFmtId="0" fontId="11" fillId="0" borderId="0" xfId="0" applyFont="1" applyFill="1" applyBorder="1" applyProtection="1">
      <protection locked="0"/>
    </xf>
    <xf numFmtId="166" fontId="3" fillId="0" borderId="0" xfId="0" applyNumberFormat="1" applyFont="1" applyFill="1" applyBorder="1" applyProtection="1">
      <protection locked="0"/>
    </xf>
    <xf numFmtId="0" fontId="6" fillId="0" borderId="7" xfId="0" applyFont="1" applyFill="1" applyBorder="1" applyProtection="1">
      <protection locked="0"/>
    </xf>
    <xf numFmtId="166" fontId="3" fillId="0" borderId="7" xfId="0" applyNumberFormat="1" applyFont="1" applyFill="1" applyBorder="1" applyProtection="1">
      <protection locked="0"/>
    </xf>
    <xf numFmtId="0" fontId="3" fillId="0" borderId="38" xfId="0" applyFont="1" applyFill="1" applyBorder="1" applyAlignment="1" applyProtection="1">
      <alignment horizontal="left"/>
      <protection locked="0"/>
    </xf>
    <xf numFmtId="0" fontId="3" fillId="0" borderId="38" xfId="0" applyFont="1" applyFill="1" applyBorder="1" applyAlignment="1" applyProtection="1">
      <alignment horizontal="right"/>
      <protection locked="0"/>
    </xf>
    <xf numFmtId="166" fontId="3" fillId="0" borderId="38" xfId="2" applyNumberFormat="1" applyFont="1" applyFill="1" applyBorder="1" applyProtection="1">
      <protection locked="0"/>
    </xf>
    <xf numFmtId="44" fontId="15" fillId="0" borderId="0" xfId="2" applyFont="1" applyFill="1" applyBorder="1" applyAlignment="1" applyProtection="1">
      <alignment horizontal="right" wrapText="1"/>
      <protection locked="0"/>
    </xf>
    <xf numFmtId="166" fontId="3" fillId="0" borderId="0" xfId="2" applyNumberFormat="1" applyFont="1" applyFill="1" applyBorder="1" applyProtection="1">
      <protection locked="0"/>
    </xf>
    <xf numFmtId="166" fontId="22" fillId="0" borderId="0" xfId="2" applyNumberFormat="1" applyFont="1" applyFill="1" applyBorder="1" applyProtection="1">
      <protection locked="0"/>
    </xf>
    <xf numFmtId="166" fontId="7" fillId="0" borderId="0" xfId="2" applyNumberFormat="1" applyFont="1" applyFill="1" applyBorder="1" applyProtection="1">
      <protection locked="0"/>
    </xf>
    <xf numFmtId="0" fontId="13" fillId="3" borderId="0" xfId="0" applyFont="1" applyFill="1" applyBorder="1" applyProtection="1">
      <protection locked="0"/>
    </xf>
    <xf numFmtId="166" fontId="13" fillId="3" borderId="0" xfId="2" applyNumberFormat="1" applyFont="1" applyFill="1" applyBorder="1" applyAlignment="1" applyProtection="1">
      <alignment horizontal="right"/>
      <protection locked="0"/>
    </xf>
    <xf numFmtId="9" fontId="3" fillId="0" borderId="0" xfId="3" applyFont="1" applyFill="1" applyBorder="1" applyAlignment="1" applyProtection="1">
      <alignment horizontal="right" indent="2"/>
      <protection locked="0"/>
    </xf>
    <xf numFmtId="0" fontId="7" fillId="0" borderId="6" xfId="0" applyFont="1" applyFill="1" applyBorder="1" applyProtection="1">
      <protection locked="0"/>
    </xf>
    <xf numFmtId="0" fontId="11" fillId="0" borderId="0" xfId="0" applyFont="1" applyFill="1" applyProtection="1">
      <protection locked="0"/>
    </xf>
    <xf numFmtId="0" fontId="7" fillId="0" borderId="0" xfId="0" applyFont="1" applyFill="1" applyBorder="1" applyAlignment="1" applyProtection="1">
      <alignment horizontal="center" wrapText="1"/>
      <protection locked="0"/>
    </xf>
    <xf numFmtId="0" fontId="25" fillId="3" borderId="0" xfId="0" applyFont="1" applyFill="1" applyBorder="1" applyAlignment="1" applyProtection="1">
      <alignment horizontal="left" wrapText="1"/>
      <protection locked="0"/>
    </xf>
    <xf numFmtId="0" fontId="13" fillId="3" borderId="0" xfId="0"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44" fontId="13" fillId="3" borderId="0" xfId="2" applyFont="1" applyFill="1" applyBorder="1" applyAlignment="1" applyProtection="1">
      <alignment horizontal="right" wrapText="1"/>
      <protection locked="0"/>
    </xf>
    <xf numFmtId="44" fontId="8" fillId="3" borderId="0" xfId="2" applyFont="1" applyFill="1" applyProtection="1">
      <protection locked="0"/>
    </xf>
    <xf numFmtId="44" fontId="3" fillId="0" borderId="0" xfId="2" applyFont="1" applyFill="1" applyProtection="1">
      <protection locked="0"/>
    </xf>
    <xf numFmtId="0" fontId="9" fillId="0" borderId="8" xfId="0" applyFont="1" applyFill="1" applyBorder="1" applyAlignment="1" applyProtection="1">
      <alignment horizontal="right"/>
      <protection locked="0"/>
    </xf>
    <xf numFmtId="0" fontId="9" fillId="0" borderId="0" xfId="0" applyFont="1" applyFill="1" applyBorder="1" applyAlignment="1" applyProtection="1">
      <alignment horizontal="left" wrapText="1"/>
      <protection locked="0"/>
    </xf>
    <xf numFmtId="166" fontId="9" fillId="0" borderId="0" xfId="2" applyNumberFormat="1" applyFont="1" applyFill="1" applyAlignment="1" applyProtection="1">
      <alignment horizontal="center" vertical="center"/>
      <protection locked="0"/>
    </xf>
    <xf numFmtId="44" fontId="9" fillId="0" borderId="0" xfId="2" applyFont="1" applyFill="1" applyAlignment="1" applyProtection="1">
      <alignment horizontal="center" vertical="center"/>
      <protection locked="0"/>
    </xf>
    <xf numFmtId="0" fontId="9" fillId="0" borderId="8" xfId="0" applyFont="1" applyFill="1" applyBorder="1" applyAlignment="1" applyProtection="1">
      <alignment horizontal="right" wrapText="1"/>
      <protection locked="0"/>
    </xf>
    <xf numFmtId="0" fontId="14" fillId="0" borderId="0" xfId="0" applyFont="1" applyFill="1" applyBorder="1" applyAlignment="1" applyProtection="1">
      <alignment horizontal="left" wrapText="1"/>
      <protection locked="0"/>
    </xf>
    <xf numFmtId="166" fontId="3" fillId="0" borderId="0" xfId="2" applyNumberFormat="1" applyFont="1" applyFill="1" applyAlignment="1" applyProtection="1">
      <alignment horizontal="center" vertical="center"/>
      <protection locked="0"/>
    </xf>
    <xf numFmtId="44" fontId="3" fillId="0" borderId="0" xfId="2" applyFont="1" applyFill="1" applyAlignment="1" applyProtection="1">
      <alignment horizontal="center" vertical="center"/>
      <protection locked="0"/>
    </xf>
    <xf numFmtId="0" fontId="14" fillId="0" borderId="0" xfId="0" applyFont="1" applyFill="1" applyBorder="1" applyAlignment="1" applyProtection="1">
      <alignment wrapText="1"/>
      <protection locked="0"/>
    </xf>
    <xf numFmtId="0" fontId="14" fillId="0" borderId="8" xfId="0" applyFont="1" applyFill="1" applyBorder="1" applyAlignment="1" applyProtection="1">
      <alignment horizontal="justify" wrapText="1"/>
      <protection locked="0"/>
    </xf>
    <xf numFmtId="0" fontId="14" fillId="0" borderId="0" xfId="0" applyFont="1" applyFill="1" applyBorder="1" applyAlignment="1" applyProtection="1">
      <alignment horizontal="justify" wrapText="1"/>
      <protection locked="0"/>
    </xf>
    <xf numFmtId="0" fontId="9" fillId="0" borderId="0" xfId="0" applyFont="1" applyFill="1" applyProtection="1">
      <protection locked="0"/>
    </xf>
    <xf numFmtId="0" fontId="3" fillId="0" borderId="8" xfId="0" applyFont="1" applyFill="1" applyBorder="1" applyProtection="1">
      <protection locked="0"/>
    </xf>
    <xf numFmtId="166" fontId="23" fillId="0" borderId="0" xfId="2" applyNumberFormat="1" applyFont="1" applyFill="1" applyBorder="1" applyAlignment="1" applyProtection="1">
      <alignment horizontal="right" wrapText="1"/>
      <protection locked="0"/>
    </xf>
    <xf numFmtId="44" fontId="23" fillId="0" borderId="0" xfId="2" applyFont="1" applyFill="1" applyBorder="1" applyAlignment="1" applyProtection="1">
      <alignment horizontal="right" wrapText="1"/>
      <protection locked="0"/>
    </xf>
    <xf numFmtId="0" fontId="3" fillId="0" borderId="7" xfId="0" applyFont="1" applyFill="1" applyBorder="1" applyProtection="1">
      <protection locked="0"/>
    </xf>
    <xf numFmtId="0" fontId="3" fillId="0" borderId="37" xfId="0" applyFont="1" applyFill="1" applyBorder="1" applyProtection="1">
      <protection locked="0"/>
    </xf>
    <xf numFmtId="44" fontId="3" fillId="0" borderId="7" xfId="2" applyFont="1" applyFill="1" applyBorder="1" applyProtection="1">
      <protection locked="0"/>
    </xf>
    <xf numFmtId="0" fontId="27" fillId="0" borderId="0" xfId="0" applyFont="1" applyFill="1" applyBorder="1" applyAlignment="1" applyProtection="1">
      <alignment horizontal="left" wrapText="1"/>
      <protection locked="0"/>
    </xf>
    <xf numFmtId="166" fontId="7" fillId="0" borderId="0" xfId="2" applyNumberFormat="1" applyFont="1" applyFill="1" applyAlignment="1" applyProtection="1">
      <alignment horizontal="center" vertical="center"/>
      <protection locked="0"/>
    </xf>
    <xf numFmtId="44" fontId="7" fillId="0" borderId="0" xfId="2" applyFont="1" applyFill="1" applyAlignment="1" applyProtection="1">
      <alignment horizontal="center" vertical="center"/>
      <protection locked="0"/>
    </xf>
    <xf numFmtId="44" fontId="11" fillId="0" borderId="0" xfId="2" applyFont="1" applyFill="1" applyBorder="1" applyProtection="1">
      <protection locked="0"/>
    </xf>
    <xf numFmtId="0" fontId="32" fillId="3" borderId="0" xfId="0" applyFont="1" applyFill="1" applyProtection="1">
      <protection locked="0"/>
    </xf>
    <xf numFmtId="44" fontId="32" fillId="3" borderId="0" xfId="2" applyFont="1" applyFill="1" applyBorder="1" applyProtection="1">
      <protection locked="0"/>
    </xf>
    <xf numFmtId="44" fontId="3" fillId="0" borderId="0" xfId="2" applyFont="1" applyFill="1" applyBorder="1" applyProtection="1">
      <protection locked="0"/>
    </xf>
    <xf numFmtId="166" fontId="3" fillId="0" borderId="0" xfId="2" applyNumberFormat="1" applyFont="1" applyFill="1" applyProtection="1">
      <protection locked="0"/>
    </xf>
    <xf numFmtId="0" fontId="27" fillId="0" borderId="40" xfId="0" applyFont="1" applyFill="1" applyBorder="1" applyAlignment="1" applyProtection="1">
      <alignment horizontal="left" wrapText="1"/>
      <protection locked="0"/>
    </xf>
    <xf numFmtId="0" fontId="7" fillId="0" borderId="40" xfId="0" applyFont="1" applyFill="1" applyBorder="1" applyProtection="1">
      <protection locked="0"/>
    </xf>
    <xf numFmtId="166" fontId="7" fillId="0" borderId="40" xfId="2" applyNumberFormat="1" applyFont="1" applyFill="1" applyBorder="1" applyAlignment="1" applyProtection="1">
      <alignment horizontal="center" vertical="center"/>
      <protection locked="0"/>
    </xf>
    <xf numFmtId="0" fontId="24" fillId="0" borderId="0" xfId="0" applyFont="1" applyFill="1" applyProtection="1">
      <protection locked="0"/>
    </xf>
    <xf numFmtId="0" fontId="25" fillId="3" borderId="0" xfId="0" applyFont="1" applyFill="1" applyBorder="1" applyProtection="1">
      <protection locked="0"/>
    </xf>
    <xf numFmtId="0" fontId="25" fillId="3" borderId="0" xfId="0" applyFont="1" applyFill="1" applyProtection="1">
      <protection locked="0"/>
    </xf>
    <xf numFmtId="166" fontId="25" fillId="3" borderId="0" xfId="2" applyNumberFormat="1" applyFont="1" applyFill="1" applyAlignment="1" applyProtection="1">
      <alignment horizontal="center" vertical="center"/>
      <protection locked="0"/>
    </xf>
    <xf numFmtId="0" fontId="9" fillId="0" borderId="0" xfId="0" applyFont="1" applyFill="1" applyAlignment="1" applyProtection="1">
      <alignment horizontal="right"/>
      <protection locked="0"/>
    </xf>
    <xf numFmtId="0" fontId="9" fillId="0" borderId="13" xfId="0" applyFont="1" applyFill="1" applyBorder="1" applyProtection="1">
      <protection locked="0"/>
    </xf>
    <xf numFmtId="0" fontId="3" fillId="0" borderId="13" xfId="0" applyFont="1" applyFill="1" applyBorder="1" applyProtection="1">
      <protection locked="0"/>
    </xf>
    <xf numFmtId="165" fontId="3" fillId="0" borderId="0" xfId="0" applyNumberFormat="1" applyFont="1" applyFill="1" applyBorder="1" applyAlignment="1" applyProtection="1">
      <alignment horizontal="center"/>
    </xf>
    <xf numFmtId="173" fontId="3" fillId="5" borderId="0" xfId="2" applyNumberFormat="1" applyFont="1" applyFill="1" applyAlignment="1" applyProtection="1">
      <alignment horizontal="center" vertical="center"/>
    </xf>
    <xf numFmtId="168" fontId="3" fillId="0" borderId="0" xfId="1" applyNumberFormat="1" applyFont="1" applyFill="1" applyAlignment="1" applyProtection="1">
      <alignment horizontal="center"/>
    </xf>
    <xf numFmtId="174" fontId="3" fillId="5" borderId="0" xfId="2" applyNumberFormat="1" applyFont="1" applyFill="1" applyAlignment="1" applyProtection="1">
      <alignment horizontal="center" vertical="center"/>
    </xf>
    <xf numFmtId="2" fontId="3" fillId="5" borderId="0" xfId="2" applyNumberFormat="1" applyFont="1" applyFill="1" applyAlignment="1" applyProtection="1">
      <alignment horizontal="center" vertical="center"/>
    </xf>
    <xf numFmtId="175" fontId="3" fillId="5" borderId="0" xfId="2" applyNumberFormat="1" applyFont="1" applyFill="1" applyAlignment="1" applyProtection="1">
      <alignment horizontal="center" vertical="center"/>
    </xf>
    <xf numFmtId="0" fontId="12" fillId="0" borderId="0" xfId="0" applyFont="1" applyFill="1" applyAlignment="1">
      <alignment wrapText="1"/>
    </xf>
    <xf numFmtId="0" fontId="12" fillId="0" borderId="0" xfId="0" applyFont="1" applyFill="1" applyBorder="1" applyAlignment="1" applyProtection="1">
      <alignment horizontal="left" wrapText="1"/>
      <protection locked="0"/>
    </xf>
    <xf numFmtId="0" fontId="6" fillId="0" borderId="0"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protection locked="0"/>
    </xf>
    <xf numFmtId="0" fontId="14" fillId="0" borderId="0" xfId="0" applyFont="1" applyFill="1" applyProtection="1">
      <protection locked="0"/>
    </xf>
    <xf numFmtId="0" fontId="9" fillId="0" borderId="0" xfId="0" quotePrefix="1" applyFont="1" applyFill="1" applyBorder="1" applyProtection="1">
      <protection locked="0"/>
    </xf>
    <xf numFmtId="44" fontId="10" fillId="0" borderId="0" xfId="2" applyFont="1" applyFill="1" applyAlignment="1" applyProtection="1">
      <alignment horizontal="center" vertical="center"/>
      <protection locked="0"/>
    </xf>
    <xf numFmtId="44" fontId="10" fillId="0" borderId="0" xfId="2" applyFont="1" applyFill="1" applyBorder="1" applyAlignment="1" applyProtection="1">
      <alignment horizontal="center" vertical="center"/>
      <protection locked="0"/>
    </xf>
    <xf numFmtId="166" fontId="6" fillId="0" borderId="0" xfId="2" applyNumberFormat="1" applyFont="1" applyFill="1" applyBorder="1" applyProtection="1">
      <protection locked="0"/>
    </xf>
    <xf numFmtId="166" fontId="10" fillId="0" borderId="0" xfId="2" applyNumberFormat="1" applyFont="1" applyFill="1" applyBorder="1" applyProtection="1">
      <protection locked="0"/>
    </xf>
    <xf numFmtId="166" fontId="6" fillId="0" borderId="0" xfId="2" applyNumberFormat="1" applyFont="1" applyFill="1" applyBorder="1" applyAlignment="1" applyProtection="1">
      <alignment horizontal="right"/>
      <protection locked="0"/>
    </xf>
    <xf numFmtId="9" fontId="3" fillId="0" borderId="0" xfId="3" applyFont="1" applyFill="1" applyBorder="1" applyAlignment="1" applyProtection="1">
      <alignment horizontal="right"/>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44" fontId="3" fillId="0" borderId="0" xfId="2" applyFont="1" applyFill="1" applyBorder="1" applyAlignment="1" applyProtection="1">
      <alignment horizontal="center" vertical="center"/>
      <protection locked="0"/>
    </xf>
    <xf numFmtId="0" fontId="15" fillId="0" borderId="0" xfId="0" applyFont="1" applyFill="1" applyBorder="1" applyAlignment="1" applyProtection="1">
      <alignment horizontal="center" wrapText="1"/>
      <protection locked="0"/>
    </xf>
    <xf numFmtId="0" fontId="6" fillId="0" borderId="0" xfId="0" applyFont="1" applyFill="1" applyProtection="1">
      <protection locked="0"/>
    </xf>
    <xf numFmtId="44" fontId="6" fillId="0" borderId="0" xfId="2" applyFont="1" applyFill="1" applyBorder="1" applyAlignment="1" applyProtection="1">
      <alignment horizontal="center" vertical="center"/>
      <protection locked="0"/>
    </xf>
    <xf numFmtId="0" fontId="13" fillId="0" borderId="0" xfId="0" applyFont="1" applyFill="1" applyBorder="1" applyProtection="1">
      <protection locked="0"/>
    </xf>
    <xf numFmtId="0" fontId="13" fillId="0" borderId="0" xfId="0" applyFont="1" applyFill="1" applyProtection="1">
      <protection locked="0"/>
    </xf>
    <xf numFmtId="44" fontId="13" fillId="0" borderId="0" xfId="2" applyFont="1" applyFill="1" applyBorder="1" applyAlignment="1" applyProtection="1">
      <alignment horizontal="center" vertical="center"/>
      <protection locked="0"/>
    </xf>
    <xf numFmtId="0" fontId="3" fillId="5" borderId="0" xfId="0" applyFont="1" applyFill="1" applyAlignment="1" applyProtection="1">
      <alignment horizontal="left" wrapText="1"/>
    </xf>
    <xf numFmtId="0" fontId="3" fillId="5" borderId="0" xfId="0" applyFont="1" applyFill="1" applyAlignment="1" applyProtection="1">
      <alignment horizontal="center" vertical="center" wrapText="1"/>
    </xf>
    <xf numFmtId="166" fontId="33" fillId="4" borderId="0" xfId="5" applyNumberFormat="1" applyFont="1" applyFill="1" applyAlignment="1" applyProtection="1">
      <alignment horizontal="center"/>
    </xf>
    <xf numFmtId="0" fontId="6" fillId="5" borderId="0" xfId="0" applyFont="1" applyFill="1" applyAlignment="1" applyProtection="1">
      <alignment horizontal="center" vertical="center" wrapText="1"/>
    </xf>
    <xf numFmtId="0" fontId="14" fillId="5" borderId="0" xfId="0" applyFont="1" applyFill="1" applyBorder="1" applyAlignment="1" applyProtection="1">
      <alignment horizontal="center" wrapText="1"/>
    </xf>
    <xf numFmtId="0" fontId="15" fillId="5" borderId="0" xfId="0" applyFont="1" applyFill="1" applyProtection="1"/>
    <xf numFmtId="0" fontId="3" fillId="0" borderId="32" xfId="0" applyFont="1" applyBorder="1"/>
    <xf numFmtId="0" fontId="2" fillId="8" borderId="22" xfId="0" applyFont="1" applyFill="1" applyBorder="1"/>
    <xf numFmtId="0" fontId="2" fillId="8" borderId="23" xfId="0" applyFont="1" applyFill="1" applyBorder="1"/>
    <xf numFmtId="0" fontId="2" fillId="0" borderId="33" xfId="0" applyFont="1" applyBorder="1" applyAlignment="1">
      <alignment horizontal="center"/>
    </xf>
    <xf numFmtId="0" fontId="34" fillId="0" borderId="0" xfId="0" applyFont="1" applyAlignment="1">
      <alignment horizontal="center"/>
    </xf>
    <xf numFmtId="0" fontId="34" fillId="0" borderId="0" xfId="0" applyFont="1" applyFill="1" applyAlignment="1">
      <alignment horizontal="center"/>
    </xf>
    <xf numFmtId="0" fontId="3" fillId="0" borderId="0" xfId="0" applyFont="1" applyFill="1"/>
    <xf numFmtId="0" fontId="12" fillId="5" borderId="0" xfId="0" applyFont="1" applyFill="1" applyBorder="1"/>
    <xf numFmtId="0" fontId="3" fillId="5" borderId="0" xfId="0" applyFont="1" applyFill="1" applyBorder="1"/>
    <xf numFmtId="0" fontId="12" fillId="0" borderId="33" xfId="0" applyFont="1" applyBorder="1"/>
    <xf numFmtId="166" fontId="12" fillId="0" borderId="0" xfId="0" applyNumberFormat="1" applyFont="1"/>
    <xf numFmtId="0" fontId="12" fillId="12" borderId="0" xfId="0" applyFont="1" applyFill="1"/>
    <xf numFmtId="0" fontId="15" fillId="4" borderId="10" xfId="0" applyFont="1" applyFill="1" applyBorder="1" applyAlignment="1">
      <alignment horizontal="left" vertical="center" indent="1"/>
    </xf>
    <xf numFmtId="0" fontId="15" fillId="4" borderId="11" xfId="0" applyFont="1" applyFill="1" applyBorder="1" applyAlignment="1">
      <alignment horizontal="left" vertical="center" indent="1"/>
    </xf>
    <xf numFmtId="0" fontId="15" fillId="4" borderId="15" xfId="0" applyFont="1" applyFill="1" applyBorder="1" applyAlignment="1">
      <alignment horizontal="left" vertical="center"/>
    </xf>
    <xf numFmtId="0" fontId="22" fillId="0" borderId="0" xfId="0" applyFont="1" applyFill="1" applyBorder="1"/>
    <xf numFmtId="0" fontId="35" fillId="0" borderId="0" xfId="0" applyFont="1" applyFill="1"/>
    <xf numFmtId="3" fontId="35" fillId="0" borderId="0" xfId="0" applyNumberFormat="1" applyFont="1" applyFill="1" applyBorder="1" applyAlignment="1">
      <alignment horizontal="center"/>
    </xf>
    <xf numFmtId="1" fontId="35" fillId="0" borderId="0" xfId="0" applyNumberFormat="1" applyFont="1" applyFill="1" applyBorder="1"/>
    <xf numFmtId="0" fontId="35" fillId="0" borderId="0" xfId="0" applyFont="1" applyFill="1" applyBorder="1"/>
    <xf numFmtId="168" fontId="35" fillId="0" borderId="0" xfId="0" applyNumberFormat="1" applyFont="1" applyFill="1" applyBorder="1" applyAlignment="1">
      <alignment horizontal="center"/>
    </xf>
    <xf numFmtId="2" fontId="35" fillId="0" borderId="0" xfId="0" applyNumberFormat="1" applyFont="1" applyFill="1" applyAlignment="1">
      <alignment horizontal="center"/>
    </xf>
    <xf numFmtId="0" fontId="12" fillId="0" borderId="0" xfId="0" applyFont="1" applyAlignment="1">
      <alignment wrapText="1"/>
    </xf>
    <xf numFmtId="169" fontId="35" fillId="0" borderId="0" xfId="1" applyNumberFormat="1" applyFont="1" applyFill="1" applyBorder="1" applyAlignment="1">
      <alignment horizontal="center"/>
    </xf>
    <xf numFmtId="165" fontId="35" fillId="0" borderId="0" xfId="0" applyNumberFormat="1" applyFont="1" applyFill="1" applyBorder="1" applyAlignment="1">
      <alignment horizontal="center"/>
    </xf>
    <xf numFmtId="165" fontId="35" fillId="0" borderId="0" xfId="0" applyNumberFormat="1" applyFont="1" applyFill="1" applyAlignment="1">
      <alignment horizontal="center"/>
    </xf>
    <xf numFmtId="1" fontId="35" fillId="0" borderId="0" xfId="0" applyNumberFormat="1" applyFont="1" applyFill="1" applyBorder="1" applyAlignment="1">
      <alignment horizontal="center"/>
    </xf>
    <xf numFmtId="170" fontId="35" fillId="0" borderId="0" xfId="3" applyNumberFormat="1" applyFont="1" applyFill="1" applyBorder="1" applyAlignment="1">
      <alignment horizontal="center"/>
    </xf>
    <xf numFmtId="0" fontId="6" fillId="0" borderId="0" xfId="0" applyFont="1"/>
    <xf numFmtId="0" fontId="15" fillId="4" borderId="15" xfId="0" applyFont="1" applyFill="1" applyBorder="1" applyAlignment="1">
      <alignment horizontal="center" vertical="center"/>
    </xf>
    <xf numFmtId="0" fontId="6" fillId="4" borderId="34" xfId="0" applyFont="1" applyFill="1" applyBorder="1" applyAlignment="1">
      <alignment horizontal="center"/>
    </xf>
    <xf numFmtId="0" fontId="6" fillId="4" borderId="16" xfId="0" applyFont="1" applyFill="1" applyBorder="1" applyAlignment="1">
      <alignment horizontal="center"/>
    </xf>
    <xf numFmtId="166" fontId="6" fillId="4" borderId="16" xfId="0" applyNumberFormat="1" applyFont="1" applyFill="1" applyBorder="1" applyAlignment="1">
      <alignment horizontal="center"/>
    </xf>
    <xf numFmtId="0" fontId="35" fillId="0" borderId="13" xfId="0" applyFont="1" applyFill="1" applyBorder="1"/>
    <xf numFmtId="0" fontId="35" fillId="0" borderId="0" xfId="0" applyFont="1" applyFill="1" applyBorder="1" applyAlignment="1"/>
    <xf numFmtId="3" fontId="35" fillId="0" borderId="0" xfId="0" applyNumberFormat="1" applyFont="1" applyFill="1" applyBorder="1" applyAlignment="1"/>
    <xf numFmtId="166" fontId="35" fillId="0" borderId="8" xfId="2" applyNumberFormat="1" applyFont="1" applyFill="1" applyBorder="1" applyAlignment="1">
      <alignment horizontal="center"/>
    </xf>
    <xf numFmtId="44" fontId="35" fillId="0" borderId="33" xfId="2" applyNumberFormat="1" applyFont="1" applyFill="1" applyBorder="1" applyAlignment="1">
      <alignment horizontal="center"/>
    </xf>
    <xf numFmtId="44" fontId="35" fillId="0" borderId="19" xfId="2" applyNumberFormat="1" applyFont="1" applyFill="1" applyBorder="1" applyAlignment="1">
      <alignment horizontal="center"/>
    </xf>
    <xf numFmtId="166" fontId="35" fillId="0" borderId="19" xfId="2" applyNumberFormat="1" applyFont="1" applyFill="1" applyBorder="1" applyAlignment="1">
      <alignment horizontal="center"/>
    </xf>
    <xf numFmtId="0" fontId="12" fillId="11" borderId="0" xfId="0" applyFont="1" applyFill="1"/>
    <xf numFmtId="44" fontId="12" fillId="0" borderId="0" xfId="0" applyNumberFormat="1" applyFont="1"/>
    <xf numFmtId="0" fontId="35" fillId="0" borderId="14" xfId="0" applyFont="1" applyFill="1" applyBorder="1" applyAlignment="1">
      <alignment horizontal="left" indent="1"/>
    </xf>
    <xf numFmtId="167" fontId="36" fillId="0" borderId="1" xfId="0" applyNumberFormat="1" applyFont="1" applyFill="1" applyBorder="1" applyAlignment="1">
      <alignment horizontal="left"/>
    </xf>
    <xf numFmtId="2" fontId="36" fillId="0" borderId="1" xfId="2" applyNumberFormat="1" applyFont="1" applyFill="1" applyBorder="1" applyAlignment="1">
      <alignment horizontal="center"/>
    </xf>
    <xf numFmtId="2" fontId="36" fillId="0" borderId="1" xfId="0" applyNumberFormat="1" applyFont="1" applyFill="1" applyBorder="1" applyAlignment="1">
      <alignment horizontal="center"/>
    </xf>
    <xf numFmtId="166" fontId="36" fillId="0" borderId="9" xfId="2" applyNumberFormat="1" applyFont="1" applyFill="1" applyBorder="1" applyAlignment="1">
      <alignment horizontal="center"/>
    </xf>
    <xf numFmtId="0" fontId="36" fillId="0" borderId="0" xfId="0" applyFont="1" applyFill="1" applyBorder="1"/>
    <xf numFmtId="44" fontId="36" fillId="0" borderId="36" xfId="2" applyNumberFormat="1" applyFont="1" applyFill="1" applyBorder="1" applyAlignment="1">
      <alignment horizontal="center"/>
    </xf>
    <xf numFmtId="44" fontId="36" fillId="0" borderId="20" xfId="2" applyNumberFormat="1" applyFont="1" applyFill="1" applyBorder="1" applyAlignment="1">
      <alignment horizontal="center"/>
    </xf>
    <xf numFmtId="9" fontId="36" fillId="0" borderId="20" xfId="3" applyFont="1" applyFill="1" applyBorder="1" applyAlignment="1">
      <alignment horizontal="center"/>
    </xf>
    <xf numFmtId="0" fontId="12" fillId="13" borderId="0" xfId="0" applyFont="1" applyFill="1"/>
    <xf numFmtId="166" fontId="12" fillId="13" borderId="0" xfId="0" applyNumberFormat="1" applyFont="1" applyFill="1"/>
    <xf numFmtId="44" fontId="12" fillId="13" borderId="0" xfId="0" applyNumberFormat="1" applyFont="1" applyFill="1"/>
    <xf numFmtId="9" fontId="12" fillId="13" borderId="0" xfId="3" applyFont="1" applyFill="1"/>
    <xf numFmtId="0" fontId="3" fillId="0" borderId="0" xfId="0" applyFont="1" applyBorder="1"/>
    <xf numFmtId="0" fontId="6" fillId="0" borderId="0" xfId="0" applyFont="1" applyBorder="1"/>
    <xf numFmtId="0" fontId="6" fillId="0" borderId="33" xfId="0" applyFont="1" applyBorder="1"/>
    <xf numFmtId="166" fontId="6" fillId="0" borderId="0" xfId="0" applyNumberFormat="1" applyFont="1" applyBorder="1"/>
    <xf numFmtId="0" fontId="35" fillId="0" borderId="12" xfId="0" applyFont="1" applyFill="1" applyBorder="1"/>
    <xf numFmtId="0" fontId="35" fillId="0" borderId="2" xfId="0" applyFont="1" applyFill="1" applyBorder="1" applyAlignment="1"/>
    <xf numFmtId="4" fontId="35" fillId="0" borderId="2" xfId="0" applyNumberFormat="1" applyFont="1" applyFill="1" applyBorder="1" applyAlignment="1">
      <alignment horizontal="center"/>
    </xf>
    <xf numFmtId="4" fontId="35" fillId="0" borderId="2" xfId="0" applyNumberFormat="1" applyFont="1" applyFill="1" applyBorder="1"/>
    <xf numFmtId="166" fontId="35" fillId="0" borderId="17" xfId="2" applyNumberFormat="1" applyFont="1" applyFill="1" applyBorder="1" applyAlignment="1">
      <alignment horizontal="center"/>
    </xf>
    <xf numFmtId="44" fontId="35" fillId="0" borderId="35" xfId="2" applyNumberFormat="1" applyFont="1" applyFill="1" applyBorder="1" applyAlignment="1">
      <alignment horizontal="center"/>
    </xf>
    <xf numFmtId="44" fontId="35" fillId="0" borderId="18" xfId="2" applyNumberFormat="1" applyFont="1" applyFill="1" applyBorder="1" applyAlignment="1">
      <alignment horizontal="center"/>
    </xf>
    <xf numFmtId="166" fontId="35" fillId="0" borderId="18" xfId="2" applyNumberFormat="1" applyFont="1" applyFill="1" applyBorder="1" applyAlignment="1">
      <alignment horizontal="center"/>
    </xf>
    <xf numFmtId="4" fontId="35" fillId="0" borderId="0" xfId="0" applyNumberFormat="1" applyFont="1" applyFill="1" applyBorder="1" applyAlignment="1"/>
    <xf numFmtId="2" fontId="37" fillId="0" borderId="1" xfId="2" applyNumberFormat="1" applyFont="1" applyFill="1" applyBorder="1" applyAlignment="1">
      <alignment horizontal="center"/>
    </xf>
    <xf numFmtId="2" fontId="37" fillId="0" borderId="1" xfId="0" applyNumberFormat="1" applyFont="1" applyFill="1" applyBorder="1" applyAlignment="1">
      <alignment horizontal="center"/>
    </xf>
    <xf numFmtId="0" fontId="37" fillId="0" borderId="0" xfId="0" applyFont="1" applyFill="1" applyBorder="1"/>
    <xf numFmtId="166" fontId="35" fillId="0" borderId="2" xfId="2" applyNumberFormat="1" applyFont="1" applyFill="1" applyBorder="1" applyAlignment="1">
      <alignment horizontal="center"/>
    </xf>
    <xf numFmtId="4" fontId="35" fillId="0" borderId="0" xfId="0" applyNumberFormat="1" applyFont="1" applyFill="1" applyBorder="1" applyAlignment="1">
      <alignment horizontal="center"/>
    </xf>
    <xf numFmtId="166" fontId="35" fillId="0" borderId="0" xfId="2" applyNumberFormat="1" applyFont="1" applyFill="1" applyBorder="1" applyAlignment="1">
      <alignment horizontal="center"/>
    </xf>
    <xf numFmtId="166" fontId="36" fillId="0" borderId="1" xfId="2" applyNumberFormat="1" applyFont="1" applyFill="1" applyBorder="1" applyAlignment="1">
      <alignment horizontal="center"/>
    </xf>
    <xf numFmtId="2" fontId="37" fillId="0" borderId="0" xfId="2" applyNumberFormat="1" applyFont="1" applyFill="1" applyBorder="1" applyAlignment="1">
      <alignment horizontal="center"/>
    </xf>
    <xf numFmtId="4" fontId="6" fillId="0" borderId="0" xfId="0" applyNumberFormat="1" applyFont="1" applyFill="1" applyBorder="1" applyAlignment="1">
      <alignment horizontal="center"/>
    </xf>
    <xf numFmtId="0" fontId="38" fillId="0" borderId="0" xfId="0" applyFont="1" applyFill="1" applyBorder="1" applyAlignment="1">
      <alignment horizontal="center" vertical="center"/>
    </xf>
    <xf numFmtId="0" fontId="39" fillId="0" borderId="2" xfId="0" applyFont="1" applyFill="1" applyBorder="1" applyAlignment="1"/>
    <xf numFmtId="0" fontId="35" fillId="0" borderId="2" xfId="0" applyFont="1" applyFill="1" applyBorder="1"/>
    <xf numFmtId="166" fontId="35" fillId="0" borderId="17" xfId="2" applyNumberFormat="1" applyFont="1" applyFill="1" applyBorder="1"/>
    <xf numFmtId="44" fontId="35" fillId="0" borderId="35" xfId="2" applyFont="1" applyFill="1" applyBorder="1" applyAlignment="1">
      <alignment horizontal="center"/>
    </xf>
    <xf numFmtId="44" fontId="35" fillId="0" borderId="18" xfId="2" applyFont="1" applyFill="1" applyBorder="1" applyAlignment="1">
      <alignment horizontal="center"/>
    </xf>
    <xf numFmtId="4" fontId="35" fillId="0" borderId="0" xfId="0" applyNumberFormat="1" applyFont="1" applyFill="1" applyBorder="1"/>
    <xf numFmtId="166" fontId="35" fillId="0" borderId="8" xfId="2" applyNumberFormat="1" applyFont="1" applyFill="1" applyBorder="1"/>
    <xf numFmtId="44" fontId="35" fillId="0" borderId="19" xfId="2" applyFont="1" applyFill="1" applyBorder="1" applyAlignment="1">
      <alignment horizontal="center"/>
    </xf>
    <xf numFmtId="0" fontId="39" fillId="0" borderId="0" xfId="0" applyFont="1" applyFill="1" applyBorder="1" applyAlignment="1"/>
    <xf numFmtId="0" fontId="35" fillId="0" borderId="14" xfId="0" applyFont="1" applyFill="1" applyBorder="1"/>
    <xf numFmtId="4" fontId="37" fillId="0" borderId="1" xfId="0" applyNumberFormat="1" applyFont="1" applyFill="1" applyBorder="1" applyAlignment="1">
      <alignment horizontal="center"/>
    </xf>
    <xf numFmtId="0" fontId="37" fillId="0" borderId="1" xfId="0" applyFont="1" applyFill="1" applyBorder="1"/>
    <xf numFmtId="0" fontId="3" fillId="0" borderId="0" xfId="0" applyFont="1" applyFill="1" applyBorder="1"/>
    <xf numFmtId="0" fontId="6" fillId="0" borderId="0" xfId="0" applyFont="1" applyFill="1" applyBorder="1"/>
    <xf numFmtId="0" fontId="6" fillId="0" borderId="33" xfId="0" applyFont="1" applyFill="1" applyBorder="1"/>
    <xf numFmtId="166" fontId="6" fillId="0" borderId="0" xfId="0" applyNumberFormat="1" applyFont="1" applyFill="1" applyBorder="1"/>
    <xf numFmtId="0" fontId="40" fillId="0" borderId="0" xfId="0" applyFont="1" applyFill="1" applyBorder="1" applyAlignment="1">
      <alignment horizontal="left" indent="1"/>
    </xf>
    <xf numFmtId="167" fontId="40" fillId="0" borderId="0" xfId="0" applyNumberFormat="1" applyFont="1" applyFill="1" applyBorder="1" applyAlignment="1">
      <alignment horizontal="right" indent="2"/>
    </xf>
    <xf numFmtId="2" fontId="40" fillId="0" borderId="0" xfId="2" applyNumberFormat="1" applyFont="1" applyFill="1" applyBorder="1" applyAlignment="1">
      <alignment horizontal="center"/>
    </xf>
    <xf numFmtId="2" fontId="40" fillId="0" borderId="0" xfId="0" applyNumberFormat="1" applyFont="1" applyFill="1" applyBorder="1" applyAlignment="1">
      <alignment horizontal="center"/>
    </xf>
    <xf numFmtId="166" fontId="41" fillId="0" borderId="0" xfId="2" applyNumberFormat="1" applyFont="1" applyFill="1" applyBorder="1" applyAlignment="1">
      <alignment horizontal="center"/>
    </xf>
    <xf numFmtId="2" fontId="41" fillId="0" borderId="0" xfId="2" applyNumberFormat="1" applyFont="1" applyFill="1" applyBorder="1" applyAlignment="1">
      <alignment horizontal="center"/>
    </xf>
    <xf numFmtId="44" fontId="41" fillId="0" borderId="33" xfId="2" applyNumberFormat="1" applyFont="1" applyFill="1" applyBorder="1" applyAlignment="1">
      <alignment horizontal="center"/>
    </xf>
    <xf numFmtId="44" fontId="41" fillId="0" borderId="0" xfId="2" applyNumberFormat="1" applyFont="1" applyFill="1" applyBorder="1" applyAlignment="1">
      <alignment horizontal="center"/>
    </xf>
    <xf numFmtId="0" fontId="35" fillId="0" borderId="2" xfId="0" applyFont="1" applyFill="1" applyBorder="1" applyAlignment="1">
      <alignment horizontal="left"/>
    </xf>
    <xf numFmtId="165" fontId="35" fillId="0" borderId="2" xfId="0" applyNumberFormat="1" applyFont="1" applyFill="1" applyBorder="1" applyAlignment="1">
      <alignment horizontal="center"/>
    </xf>
    <xf numFmtId="0" fontId="35" fillId="0" borderId="0" xfId="0" applyFont="1" applyFill="1" applyBorder="1" applyAlignment="1">
      <alignment horizontal="left"/>
    </xf>
    <xf numFmtId="167" fontId="36" fillId="0" borderId="1" xfId="2" applyNumberFormat="1" applyFont="1" applyFill="1" applyBorder="1" applyAlignment="1">
      <alignment horizontal="right" indent="2"/>
    </xf>
    <xf numFmtId="2" fontId="36" fillId="0" borderId="0" xfId="2" applyNumberFormat="1" applyFont="1" applyFill="1" applyBorder="1" applyAlignment="1">
      <alignment horizontal="center"/>
    </xf>
    <xf numFmtId="4" fontId="35" fillId="0" borderId="2" xfId="0" applyNumberFormat="1" applyFont="1" applyFill="1" applyBorder="1" applyAlignment="1">
      <alignment horizontal="left"/>
    </xf>
    <xf numFmtId="44" fontId="35" fillId="0" borderId="2" xfId="2" applyFont="1" applyFill="1" applyBorder="1" applyAlignment="1">
      <alignment horizontal="center"/>
    </xf>
    <xf numFmtId="0" fontId="3" fillId="0" borderId="12" xfId="0" applyFont="1" applyFill="1" applyBorder="1"/>
    <xf numFmtId="3" fontId="35" fillId="0" borderId="2" xfId="0" applyNumberFormat="1" applyFont="1" applyFill="1" applyBorder="1" applyAlignment="1">
      <alignment horizontal="left"/>
    </xf>
    <xf numFmtId="171" fontId="35" fillId="0" borderId="2" xfId="0" applyNumberFormat="1" applyFont="1" applyFill="1" applyBorder="1" applyAlignment="1">
      <alignment horizontal="center"/>
    </xf>
    <xf numFmtId="0" fontId="3" fillId="0" borderId="13" xfId="0" applyFont="1" applyFill="1" applyBorder="1"/>
    <xf numFmtId="3" fontId="35" fillId="0" borderId="0" xfId="0" applyNumberFormat="1" applyFont="1" applyFill="1" applyBorder="1" applyAlignment="1">
      <alignment horizontal="left"/>
    </xf>
    <xf numFmtId="171" fontId="35" fillId="0" borderId="0" xfId="0" applyNumberFormat="1" applyFont="1" applyFill="1" applyBorder="1" applyAlignment="1">
      <alignment horizontal="center"/>
    </xf>
    <xf numFmtId="0" fontId="40" fillId="0" borderId="14" xfId="0" applyFont="1" applyFill="1" applyBorder="1" applyAlignment="1">
      <alignment horizontal="left" indent="1"/>
    </xf>
    <xf numFmtId="167" fontId="40" fillId="0" borderId="0" xfId="0" applyNumberFormat="1" applyFont="1" applyFill="1" applyBorder="1" applyAlignment="1">
      <alignment horizontal="left" indent="2"/>
    </xf>
    <xf numFmtId="165" fontId="35" fillId="0" borderId="2" xfId="0" applyNumberFormat="1" applyFont="1" applyFill="1" applyBorder="1" applyAlignment="1">
      <alignment horizontal="left"/>
    </xf>
    <xf numFmtId="9" fontId="35" fillId="0" borderId="19" xfId="3" applyFont="1" applyFill="1" applyBorder="1" applyAlignment="1">
      <alignment horizontal="center"/>
    </xf>
    <xf numFmtId="165" fontId="35" fillId="0" borderId="0" xfId="0" applyNumberFormat="1" applyFont="1" applyFill="1" applyBorder="1" applyAlignment="1">
      <alignment horizontal="left"/>
    </xf>
    <xf numFmtId="0" fontId="3" fillId="0" borderId="33" xfId="0" applyFont="1" applyBorder="1"/>
    <xf numFmtId="166" fontId="3" fillId="0" borderId="0" xfId="0" applyNumberFormat="1" applyFont="1" applyBorder="1"/>
    <xf numFmtId="172" fontId="35" fillId="0" borderId="2" xfId="0" applyNumberFormat="1" applyFont="1" applyFill="1" applyBorder="1" applyAlignment="1">
      <alignment horizontal="center"/>
    </xf>
    <xf numFmtId="44" fontId="35" fillId="0" borderId="33" xfId="2" applyFont="1" applyFill="1" applyBorder="1" applyAlignment="1">
      <alignment horizontal="center"/>
    </xf>
    <xf numFmtId="0" fontId="12" fillId="14" borderId="0" xfId="0" applyFont="1" applyFill="1"/>
    <xf numFmtId="172" fontId="35" fillId="0" borderId="0" xfId="0" applyNumberFormat="1" applyFont="1" applyFill="1" applyBorder="1" applyAlignment="1">
      <alignment horizontal="center"/>
    </xf>
    <xf numFmtId="167" fontId="40" fillId="0" borderId="0" xfId="0" applyNumberFormat="1" applyFont="1" applyFill="1" applyBorder="1" applyAlignment="1">
      <alignment horizontal="center"/>
    </xf>
    <xf numFmtId="2" fontId="40" fillId="0" borderId="33" xfId="2" applyNumberFormat="1" applyFont="1" applyFill="1" applyBorder="1" applyAlignment="1">
      <alignment horizontal="center"/>
    </xf>
    <xf numFmtId="166" fontId="40" fillId="0" borderId="0" xfId="2" applyNumberFormat="1" applyFont="1" applyFill="1" applyBorder="1" applyAlignment="1">
      <alignment horizontal="center"/>
    </xf>
    <xf numFmtId="0" fontId="8" fillId="0" borderId="0" xfId="0" applyFont="1" applyFill="1" applyBorder="1" applyAlignment="1">
      <alignment horizontal="center"/>
    </xf>
    <xf numFmtId="2" fontId="35" fillId="0" borderId="2" xfId="0" applyNumberFormat="1" applyFont="1" applyFill="1" applyBorder="1" applyAlignment="1">
      <alignment horizontal="left"/>
    </xf>
    <xf numFmtId="165" fontId="42" fillId="0" borderId="2" xfId="0" applyNumberFormat="1" applyFont="1" applyFill="1" applyBorder="1" applyAlignment="1">
      <alignment horizontal="left"/>
    </xf>
    <xf numFmtId="0" fontId="42" fillId="0" borderId="0" xfId="0" applyFont="1" applyFill="1" applyBorder="1" applyAlignment="1">
      <alignment horizontal="left"/>
    </xf>
    <xf numFmtId="2" fontId="42" fillId="0" borderId="0" xfId="0" applyNumberFormat="1" applyFont="1" applyFill="1" applyBorder="1" applyAlignment="1">
      <alignment horizontal="left"/>
    </xf>
    <xf numFmtId="3" fontId="42" fillId="0" borderId="0" xfId="0" applyNumberFormat="1" applyFont="1" applyFill="1" applyBorder="1" applyAlignment="1">
      <alignment horizontal="left"/>
    </xf>
    <xf numFmtId="2" fontId="35" fillId="0" borderId="0" xfId="0" applyNumberFormat="1" applyFont="1" applyFill="1" applyBorder="1" applyAlignment="1">
      <alignment horizontal="left"/>
    </xf>
    <xf numFmtId="166" fontId="12" fillId="11" borderId="0" xfId="0" applyNumberFormat="1" applyFont="1" applyFill="1"/>
    <xf numFmtId="44" fontId="41" fillId="0" borderId="33" xfId="2" applyFont="1" applyFill="1" applyBorder="1" applyAlignment="1">
      <alignment horizontal="center"/>
    </xf>
    <xf numFmtId="44" fontId="41" fillId="0" borderId="0" xfId="2" applyFont="1" applyFill="1" applyBorder="1" applyAlignment="1">
      <alignment horizontal="center"/>
    </xf>
    <xf numFmtId="4" fontId="35" fillId="0" borderId="0" xfId="0" applyNumberFormat="1" applyFont="1" applyFill="1" applyBorder="1" applyAlignment="1">
      <alignment horizontal="left"/>
    </xf>
    <xf numFmtId="0" fontId="35" fillId="0" borderId="13" xfId="0" applyFont="1" applyFill="1" applyBorder="1" applyAlignment="1"/>
    <xf numFmtId="167" fontId="40" fillId="0" borderId="0" xfId="2" applyNumberFormat="1" applyFont="1" applyFill="1" applyBorder="1" applyAlignment="1">
      <alignment horizontal="right" indent="2"/>
    </xf>
    <xf numFmtId="0" fontId="37" fillId="6" borderId="12" xfId="0" applyFont="1" applyFill="1" applyBorder="1" applyAlignment="1">
      <alignment horizontal="left" vertical="center" indent="1"/>
    </xf>
    <xf numFmtId="0" fontId="37" fillId="6" borderId="2" xfId="0" applyFont="1" applyFill="1" applyBorder="1" applyAlignment="1">
      <alignment vertical="center"/>
    </xf>
    <xf numFmtId="0" fontId="37" fillId="6" borderId="2" xfId="0" applyFont="1" applyFill="1" applyBorder="1" applyAlignment="1">
      <alignment horizontal="center" vertical="center"/>
    </xf>
    <xf numFmtId="0" fontId="37" fillId="6" borderId="17" xfId="0" applyFont="1" applyFill="1" applyBorder="1" applyAlignment="1">
      <alignment horizontal="center" vertical="center"/>
    </xf>
    <xf numFmtId="0" fontId="37" fillId="0" borderId="0" xfId="0" applyFont="1" applyFill="1" applyBorder="1" applyAlignment="1">
      <alignment horizontal="center" vertical="center"/>
    </xf>
    <xf numFmtId="0" fontId="37" fillId="6" borderId="33" xfId="0" applyFont="1" applyFill="1" applyBorder="1" applyAlignment="1">
      <alignment horizontal="center" vertical="center"/>
    </xf>
    <xf numFmtId="0" fontId="37" fillId="6" borderId="19" xfId="0" applyFont="1" applyFill="1" applyBorder="1" applyAlignment="1">
      <alignment horizontal="center" vertical="center"/>
    </xf>
    <xf numFmtId="166" fontId="37" fillId="6" borderId="19" xfId="0" applyNumberFormat="1" applyFont="1" applyFill="1" applyBorder="1" applyAlignment="1">
      <alignment horizontal="center" vertical="center"/>
    </xf>
    <xf numFmtId="2" fontId="35" fillId="0" borderId="0" xfId="2" applyNumberFormat="1" applyFont="1" applyFill="1" applyBorder="1" applyAlignment="1">
      <alignment horizontal="center"/>
    </xf>
    <xf numFmtId="166" fontId="37" fillId="0" borderId="8" xfId="2" applyNumberFormat="1" applyFont="1" applyFill="1" applyBorder="1" applyAlignment="1">
      <alignment horizontal="center"/>
    </xf>
    <xf numFmtId="44" fontId="37" fillId="0" borderId="33" xfId="2" applyNumberFormat="1" applyFont="1" applyFill="1" applyBorder="1" applyAlignment="1">
      <alignment horizontal="center"/>
    </xf>
    <xf numFmtId="44" fontId="37" fillId="0" borderId="19" xfId="2" applyNumberFormat="1" applyFont="1" applyFill="1" applyBorder="1" applyAlignment="1">
      <alignment horizontal="center"/>
    </xf>
    <xf numFmtId="9" fontId="37" fillId="0" borderId="19" xfId="3" applyFont="1" applyFill="1" applyBorder="1" applyAlignment="1">
      <alignment horizontal="center"/>
    </xf>
    <xf numFmtId="166" fontId="35" fillId="0" borderId="8" xfId="0" applyNumberFormat="1" applyFont="1" applyFill="1" applyBorder="1"/>
    <xf numFmtId="0" fontId="35" fillId="0" borderId="33" xfId="0" applyFont="1" applyFill="1" applyBorder="1"/>
    <xf numFmtId="0" fontId="35" fillId="0" borderId="19" xfId="0" applyFont="1" applyFill="1" applyBorder="1"/>
    <xf numFmtId="166" fontId="35" fillId="0" borderId="19" xfId="0" applyNumberFormat="1" applyFont="1" applyFill="1" applyBorder="1"/>
    <xf numFmtId="0" fontId="37" fillId="6" borderId="13" xfId="0" applyFont="1" applyFill="1" applyBorder="1" applyAlignment="1">
      <alignment horizontal="left" vertical="center" indent="1"/>
    </xf>
    <xf numFmtId="0" fontId="37" fillId="6" borderId="0" xfId="0" applyFont="1" applyFill="1" applyBorder="1" applyAlignment="1">
      <alignment vertical="center"/>
    </xf>
    <xf numFmtId="0" fontId="37" fillId="6" borderId="0" xfId="0" applyFont="1" applyFill="1" applyBorder="1" applyAlignment="1">
      <alignment horizontal="center" vertical="center"/>
    </xf>
    <xf numFmtId="0" fontId="37" fillId="6" borderId="21" xfId="0" applyFont="1" applyFill="1" applyBorder="1" applyAlignment="1">
      <alignment horizontal="center" vertical="center"/>
    </xf>
    <xf numFmtId="0" fontId="35" fillId="0" borderId="0" xfId="0" applyFont="1" applyFill="1" applyBorder="1" applyAlignment="1">
      <alignment horizontal="left" indent="1"/>
    </xf>
    <xf numFmtId="166" fontId="37" fillId="0" borderId="19" xfId="2" applyNumberFormat="1" applyFont="1" applyFill="1" applyBorder="1" applyAlignment="1">
      <alignment horizontal="center"/>
    </xf>
    <xf numFmtId="0" fontId="35" fillId="6" borderId="13" xfId="0" applyFont="1" applyFill="1" applyBorder="1" applyAlignment="1"/>
    <xf numFmtId="165" fontId="35" fillId="6" borderId="0" xfId="0" applyNumberFormat="1" applyFont="1" applyFill="1" applyBorder="1" applyAlignment="1">
      <alignment horizontal="center"/>
    </xf>
    <xf numFmtId="4" fontId="35" fillId="6" borderId="0" xfId="0" applyNumberFormat="1" applyFont="1" applyFill="1" applyBorder="1" applyAlignment="1">
      <alignment horizontal="center"/>
    </xf>
    <xf numFmtId="166" fontId="35" fillId="6" borderId="8" xfId="2" applyNumberFormat="1" applyFont="1" applyFill="1" applyBorder="1" applyAlignment="1">
      <alignment horizontal="center"/>
    </xf>
    <xf numFmtId="44" fontId="35" fillId="6" borderId="33" xfId="2" applyFont="1" applyFill="1" applyBorder="1" applyAlignment="1">
      <alignment horizontal="center"/>
    </xf>
    <xf numFmtId="44" fontId="35" fillId="6" borderId="19" xfId="2" applyFont="1" applyFill="1" applyBorder="1" applyAlignment="1">
      <alignment horizontal="center"/>
    </xf>
    <xf numFmtId="166" fontId="35" fillId="6" borderId="19" xfId="2" applyNumberFormat="1" applyFont="1" applyFill="1" applyBorder="1" applyAlignment="1">
      <alignment horizontal="center"/>
    </xf>
    <xf numFmtId="0" fontId="14" fillId="0" borderId="13" xfId="0" applyFont="1" applyFill="1" applyBorder="1" applyAlignment="1"/>
    <xf numFmtId="4" fontId="37" fillId="0" borderId="0" xfId="0" applyNumberFormat="1" applyFont="1" applyFill="1" applyBorder="1" applyAlignment="1">
      <alignment horizontal="center"/>
    </xf>
    <xf numFmtId="4" fontId="6" fillId="0" borderId="0" xfId="0" applyNumberFormat="1" applyFont="1" applyFill="1" applyAlignment="1">
      <alignment horizontal="center"/>
    </xf>
    <xf numFmtId="2" fontId="35" fillId="0" borderId="2" xfId="0" applyNumberFormat="1" applyFont="1" applyFill="1" applyBorder="1" applyAlignment="1"/>
    <xf numFmtId="0" fontId="35" fillId="0" borderId="0" xfId="0" applyFont="1" applyFill="1" applyBorder="1" applyAlignment="1">
      <alignment horizontal="right"/>
    </xf>
    <xf numFmtId="3" fontId="35" fillId="0" borderId="0" xfId="0" applyNumberFormat="1" applyFont="1" applyFill="1" applyBorder="1" applyAlignment="1">
      <alignment horizontal="right"/>
    </xf>
    <xf numFmtId="4" fontId="35" fillId="0" borderId="19" xfId="0" applyNumberFormat="1" applyFont="1" applyFill="1" applyBorder="1" applyAlignment="1">
      <alignment horizontal="center"/>
    </xf>
    <xf numFmtId="166" fontId="35" fillId="0" borderId="19" xfId="0" applyNumberFormat="1" applyFont="1" applyFill="1" applyBorder="1" applyAlignment="1">
      <alignment horizontal="center"/>
    </xf>
    <xf numFmtId="167" fontId="37" fillId="0" borderId="1" xfId="2" applyNumberFormat="1" applyFont="1" applyFill="1" applyBorder="1" applyAlignment="1">
      <alignment horizontal="right" indent="2"/>
    </xf>
    <xf numFmtId="166" fontId="36" fillId="0" borderId="20" xfId="2" applyNumberFormat="1" applyFont="1" applyFill="1" applyBorder="1" applyAlignment="1">
      <alignment horizontal="center"/>
    </xf>
    <xf numFmtId="3" fontId="3" fillId="0" borderId="0" xfId="0" applyNumberFormat="1" applyFont="1" applyBorder="1" applyAlignment="1">
      <alignment horizontal="center"/>
    </xf>
    <xf numFmtId="10" fontId="35" fillId="0" borderId="2" xfId="4" applyNumberFormat="1" applyFont="1" applyFill="1" applyBorder="1" applyAlignment="1">
      <alignment horizontal="center"/>
    </xf>
    <xf numFmtId="10" fontId="12" fillId="14" borderId="0" xfId="3" applyNumberFormat="1" applyFont="1" applyFill="1"/>
    <xf numFmtId="10" fontId="3" fillId="0" borderId="0" xfId="4" applyNumberFormat="1" applyFont="1" applyFill="1" applyBorder="1" applyAlignment="1">
      <alignment horizontal="center"/>
    </xf>
    <xf numFmtId="9" fontId="12" fillId="0" borderId="0" xfId="3" applyFont="1"/>
    <xf numFmtId="3" fontId="12" fillId="0" borderId="0" xfId="0" applyNumberFormat="1" applyFont="1"/>
    <xf numFmtId="0" fontId="35" fillId="0" borderId="33" xfId="2" applyNumberFormat="1" applyFont="1" applyFill="1" applyBorder="1" applyAlignment="1">
      <alignment horizontal="right"/>
    </xf>
    <xf numFmtId="2" fontId="35" fillId="0" borderId="33" xfId="2" applyNumberFormat="1" applyFont="1" applyFill="1" applyBorder="1" applyAlignment="1">
      <alignment horizontal="right"/>
    </xf>
    <xf numFmtId="165" fontId="12" fillId="0" borderId="0" xfId="0" applyNumberFormat="1" applyFont="1"/>
    <xf numFmtId="0" fontId="12" fillId="0" borderId="0" xfId="0" applyFont="1" applyAlignment="1">
      <alignment horizontal="right"/>
    </xf>
    <xf numFmtId="44" fontId="12" fillId="0" borderId="33" xfId="0" applyNumberFormat="1" applyFont="1" applyBorder="1"/>
    <xf numFmtId="9" fontId="12" fillId="0" borderId="33" xfId="3" applyFont="1" applyBorder="1"/>
    <xf numFmtId="0" fontId="12" fillId="8" borderId="32" xfId="0" applyFont="1" applyFill="1" applyBorder="1"/>
    <xf numFmtId="44" fontId="12" fillId="8" borderId="33" xfId="0" applyNumberFormat="1" applyFont="1" applyFill="1" applyBorder="1"/>
    <xf numFmtId="0" fontId="12" fillId="8" borderId="33" xfId="0" applyFont="1" applyFill="1" applyBorder="1"/>
    <xf numFmtId="44" fontId="12" fillId="8" borderId="39" xfId="0" applyNumberFormat="1" applyFont="1" applyFill="1" applyBorder="1"/>
    <xf numFmtId="0" fontId="12" fillId="15" borderId="0" xfId="0" applyFont="1" applyFill="1"/>
    <xf numFmtId="0" fontId="12" fillId="7" borderId="0" xfId="0" applyFont="1" applyFill="1"/>
    <xf numFmtId="0" fontId="12" fillId="2" borderId="0" xfId="0" applyFont="1" applyFill="1"/>
    <xf numFmtId="0" fontId="12" fillId="9" borderId="0" xfId="0" applyFont="1" applyFill="1"/>
    <xf numFmtId="0" fontId="12" fillId="10" borderId="0" xfId="0" applyFont="1" applyFill="1"/>
    <xf numFmtId="0" fontId="12" fillId="16" borderId="0" xfId="0" applyFont="1" applyFill="1"/>
    <xf numFmtId="0" fontId="12" fillId="8" borderId="24" xfId="0" applyFont="1" applyFill="1" applyBorder="1"/>
    <xf numFmtId="0" fontId="12" fillId="8" borderId="25" xfId="0" applyFont="1" applyFill="1" applyBorder="1"/>
    <xf numFmtId="0" fontId="12" fillId="8" borderId="26" xfId="0" applyFont="1" applyFill="1" applyBorder="1"/>
    <xf numFmtId="0" fontId="12" fillId="8" borderId="27" xfId="0" applyFont="1" applyFill="1" applyBorder="1"/>
    <xf numFmtId="0" fontId="12" fillId="8" borderId="0" xfId="0" applyFont="1" applyFill="1" applyBorder="1"/>
    <xf numFmtId="0" fontId="12" fillId="8" borderId="28" xfId="0" applyFont="1" applyFill="1" applyBorder="1"/>
    <xf numFmtId="0" fontId="12" fillId="8" borderId="29" xfId="0" applyFont="1" applyFill="1" applyBorder="1"/>
    <xf numFmtId="0" fontId="12" fillId="8" borderId="30" xfId="0" applyFont="1" applyFill="1" applyBorder="1"/>
    <xf numFmtId="0" fontId="12" fillId="8" borderId="31" xfId="0" applyFont="1" applyFill="1" applyBorder="1"/>
    <xf numFmtId="0" fontId="2" fillId="8" borderId="24" xfId="0" applyFont="1" applyFill="1" applyBorder="1"/>
    <xf numFmtId="0" fontId="2" fillId="8" borderId="26" xfId="0" applyFont="1" applyFill="1" applyBorder="1" applyAlignment="1">
      <alignment horizontal="center"/>
    </xf>
    <xf numFmtId="0" fontId="0" fillId="8" borderId="24" xfId="0" applyFill="1" applyBorder="1"/>
    <xf numFmtId="0" fontId="0" fillId="8" borderId="25" xfId="0" applyFill="1" applyBorder="1"/>
    <xf numFmtId="0" fontId="0" fillId="8" borderId="26" xfId="0" applyFill="1" applyBorder="1"/>
    <xf numFmtId="0" fontId="0" fillId="8" borderId="27" xfId="0" applyFill="1" applyBorder="1"/>
    <xf numFmtId="0" fontId="0" fillId="8" borderId="0" xfId="0" applyFill="1" applyBorder="1"/>
    <xf numFmtId="166" fontId="0" fillId="8" borderId="28" xfId="0" applyNumberFormat="1" applyFill="1" applyBorder="1"/>
    <xf numFmtId="0" fontId="0" fillId="8" borderId="29" xfId="0" applyFill="1" applyBorder="1"/>
    <xf numFmtId="0" fontId="0" fillId="8" borderId="30" xfId="0" applyFill="1" applyBorder="1"/>
    <xf numFmtId="166" fontId="0" fillId="8" borderId="31" xfId="0" applyNumberFormat="1" applyFill="1" applyBorder="1"/>
    <xf numFmtId="166" fontId="0" fillId="8" borderId="0" xfId="0" applyNumberFormat="1" applyFill="1" applyBorder="1" applyAlignment="1"/>
    <xf numFmtId="166" fontId="0" fillId="8" borderId="28" xfId="0" applyNumberFormat="1" applyFill="1" applyBorder="1" applyAlignment="1"/>
    <xf numFmtId="0" fontId="12" fillId="0" borderId="0" xfId="0" applyNumberFormat="1" applyFont="1"/>
    <xf numFmtId="44" fontId="12" fillId="14" borderId="0" xfId="2" applyFont="1" applyFill="1"/>
    <xf numFmtId="0" fontId="12" fillId="8" borderId="0" xfId="0" applyFont="1" applyFill="1"/>
    <xf numFmtId="166" fontId="12" fillId="14" borderId="0" xfId="0" applyNumberFormat="1" applyFont="1" applyFill="1"/>
    <xf numFmtId="0" fontId="12" fillId="3" borderId="0" xfId="0" applyFont="1" applyFill="1"/>
    <xf numFmtId="0" fontId="14" fillId="0" borderId="0" xfId="0" applyFont="1" applyFill="1" applyBorder="1" applyAlignment="1" applyProtection="1">
      <alignment horizontal="left" wrapText="1"/>
      <protection locked="0"/>
    </xf>
    <xf numFmtId="0" fontId="14" fillId="0" borderId="8" xfId="0" applyFont="1" applyFill="1" applyBorder="1" applyAlignment="1" applyProtection="1">
      <alignment horizontal="left" wrapText="1"/>
      <protection locked="0"/>
    </xf>
    <xf numFmtId="0" fontId="7" fillId="0" borderId="0" xfId="0" applyFont="1" applyFill="1" applyBorder="1" applyAlignment="1" applyProtection="1">
      <alignment horizontal="center" vertical="center" wrapText="1"/>
      <protection locked="0"/>
    </xf>
    <xf numFmtId="44" fontId="0" fillId="8" borderId="28" xfId="0" applyNumberFormat="1" applyFill="1" applyBorder="1" applyAlignment="1"/>
    <xf numFmtId="44" fontId="0" fillId="8" borderId="28" xfId="0" applyNumberFormat="1" applyFill="1" applyBorder="1"/>
    <xf numFmtId="44" fontId="0" fillId="8" borderId="31" xfId="0" applyNumberFormat="1" applyFill="1" applyBorder="1"/>
    <xf numFmtId="3" fontId="3" fillId="0" borderId="0" xfId="0" applyNumberFormat="1" applyFont="1" applyFill="1" applyProtection="1">
      <protection locked="0"/>
    </xf>
    <xf numFmtId="0" fontId="21" fillId="0" borderId="8" xfId="0" applyFont="1" applyFill="1" applyBorder="1" applyAlignment="1" applyProtection="1">
      <alignment horizontal="right"/>
      <protection locked="0"/>
    </xf>
    <xf numFmtId="0" fontId="22" fillId="0" borderId="0" xfId="0" applyFont="1" applyFill="1" applyBorder="1" applyProtection="1">
      <protection locked="0"/>
    </xf>
    <xf numFmtId="44" fontId="3" fillId="0" borderId="0" xfId="2" applyNumberFormat="1" applyFont="1" applyFill="1" applyAlignment="1" applyProtection="1">
      <alignment horizontal="center" vertical="center"/>
      <protection locked="0"/>
    </xf>
    <xf numFmtId="177" fontId="45" fillId="0" borderId="0" xfId="2" applyNumberFormat="1" applyFont="1" applyFill="1" applyBorder="1" applyAlignment="1">
      <alignment horizontal="right"/>
    </xf>
    <xf numFmtId="177" fontId="45" fillId="0" borderId="38" xfId="2" applyNumberFormat="1" applyFont="1" applyFill="1" applyBorder="1" applyAlignment="1">
      <alignment horizontal="right"/>
    </xf>
    <xf numFmtId="0" fontId="45" fillId="0" borderId="0" xfId="0" applyFont="1" applyFill="1" applyBorder="1" applyAlignment="1" applyProtection="1">
      <alignment horizontal="center" wrapText="1"/>
      <protection locked="0"/>
    </xf>
    <xf numFmtId="0" fontId="45" fillId="0" borderId="0" xfId="0" applyFont="1" applyFill="1" applyBorder="1" applyAlignment="1" applyProtection="1">
      <alignment wrapText="1"/>
      <protection locked="0"/>
    </xf>
    <xf numFmtId="0" fontId="45" fillId="0" borderId="0" xfId="0" applyFont="1" applyFill="1" applyBorder="1" applyAlignment="1" applyProtection="1">
      <alignment horizontal="left" wrapText="1"/>
      <protection locked="0"/>
    </xf>
    <xf numFmtId="0" fontId="22" fillId="0" borderId="0" xfId="0" applyFont="1" applyFill="1" applyProtection="1">
      <protection locked="0"/>
    </xf>
    <xf numFmtId="44" fontId="22" fillId="0" borderId="0" xfId="2" applyFont="1" applyFill="1" applyBorder="1" applyProtection="1">
      <protection locked="0"/>
    </xf>
    <xf numFmtId="166" fontId="21" fillId="0" borderId="0" xfId="2" applyNumberFormat="1" applyFont="1" applyFill="1" applyAlignment="1" applyProtection="1">
      <alignment horizontal="center" vertical="center"/>
      <protection locked="0"/>
    </xf>
    <xf numFmtId="44" fontId="21" fillId="0" borderId="0" xfId="2" applyFont="1" applyFill="1" applyAlignment="1" applyProtection="1">
      <alignment horizontal="center" vertical="center"/>
      <protection locked="0"/>
    </xf>
    <xf numFmtId="0" fontId="21" fillId="0" borderId="0" xfId="0" applyFont="1" applyFill="1" applyProtection="1">
      <protection locked="0"/>
    </xf>
    <xf numFmtId="2" fontId="45" fillId="0" borderId="0" xfId="0" applyNumberFormat="1" applyFont="1" applyAlignment="1">
      <alignment horizontal="right"/>
    </xf>
    <xf numFmtId="168" fontId="45" fillId="0" borderId="0" xfId="2" applyNumberFormat="1" applyFont="1" applyFill="1" applyBorder="1" applyAlignment="1">
      <alignment horizontal="right"/>
    </xf>
    <xf numFmtId="1" fontId="35" fillId="0" borderId="2" xfId="0" applyNumberFormat="1" applyFont="1" applyFill="1" applyBorder="1" applyAlignment="1">
      <alignment horizontal="center"/>
    </xf>
    <xf numFmtId="176" fontId="35" fillId="0" borderId="2" xfId="0" applyNumberFormat="1" applyFont="1" applyFill="1" applyBorder="1" applyAlignment="1"/>
    <xf numFmtId="176" fontId="35" fillId="0" borderId="0" xfId="0" applyNumberFormat="1" applyFont="1" applyFill="1" applyBorder="1" applyAlignment="1"/>
    <xf numFmtId="172" fontId="12" fillId="14" borderId="0" xfId="0" applyNumberFormat="1" applyFont="1" applyFill="1"/>
    <xf numFmtId="172" fontId="12" fillId="0" borderId="0" xfId="0" applyNumberFormat="1" applyFont="1"/>
    <xf numFmtId="44" fontId="35" fillId="0" borderId="13" xfId="2" applyNumberFormat="1" applyFont="1" applyFill="1" applyBorder="1" applyAlignment="1">
      <alignment horizontal="center"/>
    </xf>
    <xf numFmtId="44" fontId="35" fillId="0" borderId="0" xfId="2" applyNumberFormat="1" applyFont="1" applyFill="1" applyBorder="1" applyAlignment="1">
      <alignment horizontal="center"/>
    </xf>
    <xf numFmtId="44" fontId="35" fillId="0" borderId="8" xfId="2" applyNumberFormat="1" applyFont="1" applyFill="1" applyBorder="1" applyAlignment="1">
      <alignment horizontal="center"/>
    </xf>
    <xf numFmtId="44" fontId="35" fillId="0" borderId="41" xfId="2" applyNumberFormat="1" applyFont="1" applyFill="1" applyBorder="1" applyAlignment="1">
      <alignment horizontal="center"/>
    </xf>
    <xf numFmtId="0" fontId="6" fillId="0" borderId="16" xfId="0" applyFont="1" applyFill="1" applyBorder="1" applyAlignment="1">
      <alignment horizontal="center"/>
    </xf>
    <xf numFmtId="0" fontId="43" fillId="0" borderId="0" xfId="0" applyFont="1" applyFill="1"/>
    <xf numFmtId="2" fontId="43" fillId="0" borderId="0" xfId="0" applyNumberFormat="1" applyFont="1" applyFill="1"/>
    <xf numFmtId="9" fontId="12" fillId="0" borderId="0" xfId="3" applyFont="1" applyFill="1"/>
    <xf numFmtId="0" fontId="12" fillId="0" borderId="0" xfId="0" applyFont="1" applyFill="1" applyAlignment="1">
      <alignment horizontal="left" indent="1"/>
    </xf>
    <xf numFmtId="166" fontId="6" fillId="0" borderId="0" xfId="2" applyNumberFormat="1" applyFont="1" applyFill="1" applyBorder="1" applyAlignment="1">
      <alignment horizontal="right" vertical="center"/>
    </xf>
    <xf numFmtId="2" fontId="12" fillId="0" borderId="0" xfId="0" applyNumberFormat="1" applyFont="1" applyFill="1"/>
    <xf numFmtId="0" fontId="44" fillId="0" borderId="0" xfId="0" applyFont="1" applyFill="1" applyAlignment="1">
      <alignment horizontal="right"/>
    </xf>
    <xf numFmtId="0" fontId="44" fillId="0" borderId="0" xfId="0" applyFont="1" applyFill="1"/>
    <xf numFmtId="2" fontId="44" fillId="0" borderId="0" xfId="0" applyNumberFormat="1" applyFont="1" applyFill="1"/>
    <xf numFmtId="1" fontId="12" fillId="0" borderId="0" xfId="0" applyNumberFormat="1" applyFont="1" applyFill="1"/>
    <xf numFmtId="1" fontId="43" fillId="0" borderId="0" xfId="0" applyNumberFormat="1" applyFont="1" applyFill="1"/>
    <xf numFmtId="0" fontId="12" fillId="14" borderId="0" xfId="3" applyNumberFormat="1" applyFont="1" applyFill="1"/>
    <xf numFmtId="166" fontId="12" fillId="8" borderId="0" xfId="0" applyNumberFormat="1" applyFont="1" applyFill="1"/>
    <xf numFmtId="0" fontId="14" fillId="5" borderId="0" xfId="0" applyFont="1" applyFill="1" applyAlignment="1" applyProtection="1">
      <alignment horizontal="justify" vertical="center" wrapText="1"/>
    </xf>
    <xf numFmtId="0" fontId="14" fillId="5" borderId="0" xfId="0" applyFont="1" applyFill="1" applyAlignment="1" applyProtection="1">
      <alignment horizontal="justify" wrapText="1"/>
    </xf>
    <xf numFmtId="0" fontId="12" fillId="17" borderId="0" xfId="0" applyFont="1" applyFill="1"/>
    <xf numFmtId="0" fontId="29" fillId="0" borderId="0" xfId="5" applyFont="1" applyAlignment="1" applyProtection="1">
      <alignment horizontal="justify" wrapText="1"/>
    </xf>
    <xf numFmtId="0" fontId="3" fillId="0" borderId="0" xfId="0" applyFont="1" applyAlignment="1">
      <alignment horizontal="left" wrapText="1"/>
    </xf>
    <xf numFmtId="0" fontId="3" fillId="0" borderId="0" xfId="0" applyFont="1" applyAlignment="1">
      <alignment horizontal="justify" wrapText="1"/>
    </xf>
    <xf numFmtId="0" fontId="3" fillId="0" borderId="0" xfId="0" applyFont="1" applyFill="1" applyAlignment="1">
      <alignment horizontal="justify" wrapText="1"/>
    </xf>
    <xf numFmtId="0" fontId="7" fillId="0" borderId="0" xfId="0" applyFont="1" applyFill="1" applyAlignment="1">
      <alignment horizontal="justify" wrapText="1"/>
    </xf>
    <xf numFmtId="0" fontId="14" fillId="0" borderId="0" xfId="0" applyFont="1" applyFill="1" applyBorder="1" applyAlignment="1" applyProtection="1">
      <alignment horizontal="left" wrapText="1"/>
      <protection locked="0"/>
    </xf>
    <xf numFmtId="0" fontId="14" fillId="0" borderId="8" xfId="0" applyFont="1" applyFill="1" applyBorder="1" applyAlignment="1" applyProtection="1">
      <alignment horizontal="left" wrapText="1"/>
      <protection locked="0"/>
    </xf>
    <xf numFmtId="0" fontId="7" fillId="0" borderId="0"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27" fillId="0" borderId="38" xfId="0" applyFont="1" applyFill="1" applyBorder="1" applyAlignment="1" applyProtection="1">
      <alignment horizontal="left" wrapText="1"/>
      <protection locked="0"/>
    </xf>
    <xf numFmtId="0" fontId="14" fillId="0" borderId="0" xfId="0" applyFont="1" applyFill="1" applyBorder="1" applyAlignment="1" applyProtection="1">
      <alignment horizontal="left" vertical="top" wrapText="1"/>
      <protection locked="0"/>
    </xf>
    <xf numFmtId="0" fontId="14" fillId="0" borderId="8" xfId="0" applyFont="1" applyFill="1" applyBorder="1" applyAlignment="1" applyProtection="1">
      <alignment horizontal="left" vertical="top" wrapText="1"/>
      <protection locked="0"/>
    </xf>
    <xf numFmtId="0" fontId="7" fillId="5" borderId="0" xfId="0" applyFont="1" applyFill="1" applyBorder="1" applyAlignment="1" applyProtection="1">
      <alignment horizontal="center"/>
    </xf>
    <xf numFmtId="0" fontId="7" fillId="5" borderId="7" xfId="0" applyFont="1" applyFill="1" applyBorder="1" applyAlignment="1" applyProtection="1">
      <alignment horizontal="center"/>
    </xf>
    <xf numFmtId="0" fontId="7" fillId="5" borderId="2" xfId="0" applyFont="1" applyFill="1" applyBorder="1" applyAlignment="1" applyProtection="1">
      <alignment horizontal="left"/>
    </xf>
    <xf numFmtId="0" fontId="3" fillId="5" borderId="0" xfId="0" applyFont="1" applyFill="1" applyAlignment="1" applyProtection="1">
      <alignment horizontal="left" wrapText="1"/>
    </xf>
    <xf numFmtId="0" fontId="4" fillId="5" borderId="0" xfId="0" applyFont="1" applyFill="1" applyBorder="1" applyAlignment="1" applyProtection="1">
      <alignment horizontal="left" wrapText="1"/>
    </xf>
    <xf numFmtId="0" fontId="5" fillId="5" borderId="2" xfId="0" applyFont="1" applyFill="1" applyBorder="1" applyAlignment="1" applyProtection="1">
      <alignment horizontal="center" wrapText="1"/>
    </xf>
    <xf numFmtId="0" fontId="5" fillId="5" borderId="0" xfId="0" applyFont="1" applyFill="1" applyAlignment="1" applyProtection="1">
      <alignment horizontal="center" wrapText="1"/>
    </xf>
    <xf numFmtId="0" fontId="3" fillId="2" borderId="3" xfId="0" applyNumberFormat="1" applyFont="1" applyFill="1" applyBorder="1" applyAlignment="1" applyProtection="1">
      <alignment horizontal="center"/>
      <protection locked="0"/>
    </xf>
    <xf numFmtId="0" fontId="3" fillId="2" borderId="4" xfId="0" applyNumberFormat="1" applyFont="1" applyFill="1" applyBorder="1" applyAlignment="1" applyProtection="1">
      <alignment horizontal="center"/>
      <protection locked="0"/>
    </xf>
    <xf numFmtId="0" fontId="3" fillId="2" borderId="5" xfId="0" applyNumberFormat="1"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7" fillId="5" borderId="2" xfId="0" applyFont="1" applyFill="1" applyBorder="1" applyAlignment="1" applyProtection="1">
      <alignment horizontal="center"/>
    </xf>
    <xf numFmtId="0" fontId="7" fillId="5" borderId="6" xfId="0" applyFont="1" applyFill="1" applyBorder="1" applyAlignment="1" applyProtection="1">
      <alignment horizontal="center"/>
    </xf>
    <xf numFmtId="0" fontId="7" fillId="5" borderId="2" xfId="0" applyFont="1" applyFill="1" applyBorder="1" applyAlignment="1" applyProtection="1">
      <alignment horizontal="center" wrapText="1"/>
    </xf>
    <xf numFmtId="0" fontId="7" fillId="5" borderId="6" xfId="0" applyFont="1" applyFill="1" applyBorder="1" applyAlignment="1" applyProtection="1">
      <alignment horizontal="center" wrapText="1"/>
    </xf>
    <xf numFmtId="0" fontId="14" fillId="5" borderId="0" xfId="0" applyFont="1" applyFill="1" applyBorder="1" applyAlignment="1" applyProtection="1">
      <alignment horizontal="left" wrapText="1"/>
    </xf>
    <xf numFmtId="0" fontId="14" fillId="5" borderId="8" xfId="0" applyFont="1" applyFill="1" applyBorder="1" applyAlignment="1" applyProtection="1">
      <alignment horizontal="left" wrapText="1"/>
    </xf>
    <xf numFmtId="0" fontId="7" fillId="5" borderId="0" xfId="0" applyFont="1" applyFill="1" applyBorder="1" applyAlignment="1" applyProtection="1">
      <alignment horizontal="center" wrapText="1"/>
    </xf>
    <xf numFmtId="0" fontId="7" fillId="5" borderId="7" xfId="0" applyFont="1" applyFill="1" applyBorder="1" applyAlignment="1" applyProtection="1">
      <alignment horizontal="center" wrapText="1"/>
    </xf>
    <xf numFmtId="0" fontId="6" fillId="5" borderId="0" xfId="0" applyFont="1" applyFill="1" applyBorder="1" applyAlignment="1" applyProtection="1">
      <alignment horizontal="center" vertical="center"/>
    </xf>
    <xf numFmtId="0" fontId="26" fillId="5" borderId="0" xfId="0" applyFont="1" applyFill="1" applyAlignment="1" applyProtection="1">
      <alignment horizontal="left" vertical="center" wrapText="1"/>
    </xf>
    <xf numFmtId="0" fontId="12" fillId="0" borderId="0" xfId="0" applyFont="1" applyAlignment="1">
      <alignment horizontal="left" wrapText="1"/>
    </xf>
    <xf numFmtId="0" fontId="46" fillId="0" borderId="0" xfId="0" applyFont="1"/>
  </cellXfs>
  <cellStyles count="6">
    <cellStyle name="Lien hypertexte" xfId="5" builtinId="8"/>
    <cellStyle name="Milliers" xfId="1" builtinId="3"/>
    <cellStyle name="Monétaire" xfId="2" builtinId="4"/>
    <cellStyle name="Normal" xfId="0" builtinId="0"/>
    <cellStyle name="Pourcentage" xfId="3" builtinId="5"/>
    <cellStyle name="Pourcentage 2 6" xfId="4" xr:uid="{00000000-0005-0000-0000-000005000000}"/>
  </cellStyles>
  <dxfs count="26">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C91F0D"/>
      <color rgb="FF37B94B"/>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361950</xdr:colOff>
      <xdr:row>0</xdr:row>
      <xdr:rowOff>0</xdr:rowOff>
    </xdr:from>
    <xdr:to>
      <xdr:col>8</xdr:col>
      <xdr:colOff>85724</xdr:colOff>
      <xdr:row>6</xdr:row>
      <xdr:rowOff>8151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0"/>
          <a:ext cx="3076574" cy="1294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152399</xdr:colOff>
      <xdr:row>0</xdr:row>
      <xdr:rowOff>244382</xdr:rowOff>
    </xdr:from>
    <xdr:to>
      <xdr:col>9</xdr:col>
      <xdr:colOff>3808</xdr:colOff>
      <xdr:row>4</xdr:row>
      <xdr:rowOff>74825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2349" y="244382"/>
          <a:ext cx="2495549" cy="1049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1123950</xdr:colOff>
      <xdr:row>0</xdr:row>
      <xdr:rowOff>0</xdr:rowOff>
    </xdr:from>
    <xdr:to>
      <xdr:col>11</xdr:col>
      <xdr:colOff>0</xdr:colOff>
      <xdr:row>2</xdr:row>
      <xdr:rowOff>702575</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0" y="0"/>
          <a:ext cx="2847975" cy="1197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1990725</xdr:colOff>
      <xdr:row>0</xdr:row>
      <xdr:rowOff>1</xdr:rowOff>
    </xdr:from>
    <xdr:to>
      <xdr:col>2</xdr:col>
      <xdr:colOff>5067299</xdr:colOff>
      <xdr:row>5</xdr:row>
      <xdr:rowOff>17677</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4800" y="1"/>
          <a:ext cx="3076574" cy="12940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809625</xdr:colOff>
      <xdr:row>227</xdr:row>
      <xdr:rowOff>0</xdr:rowOff>
    </xdr:from>
    <xdr:ext cx="184731" cy="264560"/>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1390650" y="3609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oneCellAnchor>
    <xdr:from>
      <xdr:col>0</xdr:col>
      <xdr:colOff>130969</xdr:colOff>
      <xdr:row>239</xdr:row>
      <xdr:rowOff>0</xdr:rowOff>
    </xdr:from>
    <xdr:ext cx="184731" cy="264560"/>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130969" y="41905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twoCellAnchor>
    <xdr:from>
      <xdr:col>1</xdr:col>
      <xdr:colOff>0</xdr:colOff>
      <xdr:row>2</xdr:row>
      <xdr:rowOff>76200</xdr:rowOff>
    </xdr:from>
    <xdr:to>
      <xdr:col>14</xdr:col>
      <xdr:colOff>9525</xdr:colOff>
      <xdr:row>2</xdr:row>
      <xdr:rowOff>549094</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171450" y="676275"/>
          <a:ext cx="7981950" cy="472894"/>
        </a:xfrm>
        <a:prstGeom prst="rect">
          <a:avLst/>
        </a:prstGeom>
        <a:solidFill>
          <a:srgbClr val="C91F0D"/>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Coût de production 2020 détaillé</a:t>
          </a:r>
        </a:p>
      </xdr:txBody>
    </xdr:sp>
    <xdr:clientData/>
  </xdr:twoCellAnchor>
  <xdr:twoCellAnchor>
    <xdr:from>
      <xdr:col>15</xdr:col>
      <xdr:colOff>1</xdr:colOff>
      <xdr:row>2</xdr:row>
      <xdr:rowOff>66675</xdr:rowOff>
    </xdr:from>
    <xdr:to>
      <xdr:col>20</xdr:col>
      <xdr:colOff>1</xdr:colOff>
      <xdr:row>2</xdr:row>
      <xdr:rowOff>539569</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8267701" y="266700"/>
          <a:ext cx="4191000" cy="472894"/>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2021 détaillé</a:t>
          </a:r>
        </a:p>
      </xdr:txBody>
    </xdr:sp>
    <xdr:clientData/>
  </xdr:twoCellAnchor>
  <xdr:twoCellAnchor>
    <xdr:from>
      <xdr:col>21</xdr:col>
      <xdr:colOff>9525</xdr:colOff>
      <xdr:row>2</xdr:row>
      <xdr:rowOff>66675</xdr:rowOff>
    </xdr:from>
    <xdr:to>
      <xdr:col>26</xdr:col>
      <xdr:colOff>0</xdr:colOff>
      <xdr:row>2</xdr:row>
      <xdr:rowOff>539569</xdr:rowOff>
    </xdr:to>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12592050" y="266700"/>
          <a:ext cx="4181475" cy="472894"/>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2022 détaillé</a:t>
          </a:r>
        </a:p>
      </xdr:txBody>
    </xdr:sp>
    <xdr:clientData/>
  </xdr:twoCellAnchor>
  <xdr:twoCellAnchor>
    <xdr:from>
      <xdr:col>27</xdr:col>
      <xdr:colOff>9525</xdr:colOff>
      <xdr:row>2</xdr:row>
      <xdr:rowOff>76200</xdr:rowOff>
    </xdr:from>
    <xdr:to>
      <xdr:col>32</xdr:col>
      <xdr:colOff>0</xdr:colOff>
      <xdr:row>2</xdr:row>
      <xdr:rowOff>549094</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16906875" y="276225"/>
          <a:ext cx="4181475" cy="472894"/>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2023 détaillé</a:t>
          </a:r>
        </a:p>
      </xdr:txBody>
    </xdr:sp>
    <xdr:clientData/>
  </xdr:twoCellAnchor>
  <xdr:twoCellAnchor>
    <xdr:from>
      <xdr:col>33</xdr:col>
      <xdr:colOff>9525</xdr:colOff>
      <xdr:row>2</xdr:row>
      <xdr:rowOff>57150</xdr:rowOff>
    </xdr:from>
    <xdr:to>
      <xdr:col>38</xdr:col>
      <xdr:colOff>0</xdr:colOff>
      <xdr:row>2</xdr:row>
      <xdr:rowOff>530044</xdr:rowOff>
    </xdr:to>
    <xdr:sp macro="" textlink="">
      <xdr:nvSpPr>
        <xdr:cNvPr id="12" name="ZoneTexte 11">
          <a:extLst>
            <a:ext uri="{FF2B5EF4-FFF2-40B4-BE49-F238E27FC236}">
              <a16:creationId xmlns:a16="http://schemas.microsoft.com/office/drawing/2014/main" id="{00000000-0008-0000-0400-00000C000000}"/>
            </a:ext>
          </a:extLst>
        </xdr:cNvPr>
        <xdr:cNvSpPr txBox="1"/>
      </xdr:nvSpPr>
      <xdr:spPr>
        <a:xfrm>
          <a:off x="21221700" y="257175"/>
          <a:ext cx="4181475" cy="472894"/>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2024 détaillé</a:t>
          </a:r>
        </a:p>
      </xdr:txBody>
    </xdr:sp>
    <xdr:clientData/>
  </xdr:twoCellAnchor>
  <xdr:twoCellAnchor>
    <xdr:from>
      <xdr:col>39</xdr:col>
      <xdr:colOff>9525</xdr:colOff>
      <xdr:row>2</xdr:row>
      <xdr:rowOff>76200</xdr:rowOff>
    </xdr:from>
    <xdr:to>
      <xdr:col>44</xdr:col>
      <xdr:colOff>0</xdr:colOff>
      <xdr:row>2</xdr:row>
      <xdr:rowOff>549094</xdr:rowOff>
    </xdr:to>
    <xdr:sp macro="" textlink="">
      <xdr:nvSpPr>
        <xdr:cNvPr id="13" name="ZoneTexte 12">
          <a:extLst>
            <a:ext uri="{FF2B5EF4-FFF2-40B4-BE49-F238E27FC236}">
              <a16:creationId xmlns:a16="http://schemas.microsoft.com/office/drawing/2014/main" id="{00000000-0008-0000-0400-00000D000000}"/>
            </a:ext>
          </a:extLst>
        </xdr:cNvPr>
        <xdr:cNvSpPr txBox="1"/>
      </xdr:nvSpPr>
      <xdr:spPr>
        <a:xfrm>
          <a:off x="25536525" y="276225"/>
          <a:ext cx="4181475" cy="472894"/>
        </a:xfrm>
        <a:prstGeom prst="rect">
          <a:avLst/>
        </a:prstGeom>
        <a:solidFill>
          <a:srgbClr val="0070C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CA" sz="2000" b="0">
              <a:solidFill>
                <a:schemeClr val="bg1"/>
              </a:solidFill>
              <a:effectLst>
                <a:outerShdw blurRad="50800" dist="38100" dir="5400000" algn="t" rotWithShape="0">
                  <a:prstClr val="black">
                    <a:alpha val="40000"/>
                  </a:prstClr>
                </a:outerShdw>
              </a:effectLst>
              <a:latin typeface="Century Gothic" panose="020B0502020202020204" pitchFamily="34" charset="0"/>
            </a:rPr>
            <a:t>2025 détaillé</a:t>
          </a:r>
        </a:p>
      </xdr:txBody>
    </xdr:sp>
    <xdr:clientData/>
  </xdr:twoCellAnchor>
  <xdr:oneCellAnchor>
    <xdr:from>
      <xdr:col>2</xdr:col>
      <xdr:colOff>809625</xdr:colOff>
      <xdr:row>228</xdr:row>
      <xdr:rowOff>0</xdr:rowOff>
    </xdr:from>
    <xdr:ext cx="184731" cy="264560"/>
    <xdr:sp macro="" textlink="">
      <xdr:nvSpPr>
        <xdr:cNvPr id="14" name="ZoneTexte 13">
          <a:extLst>
            <a:ext uri="{FF2B5EF4-FFF2-40B4-BE49-F238E27FC236}">
              <a16:creationId xmlns:a16="http://schemas.microsoft.com/office/drawing/2014/main" id="{00000000-0008-0000-0400-00000E000000}"/>
            </a:ext>
          </a:extLst>
        </xdr:cNvPr>
        <xdr:cNvSpPr txBox="1"/>
      </xdr:nvSpPr>
      <xdr:spPr>
        <a:xfrm>
          <a:off x="1391708" y="45042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CA"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ECPA\Productions\CDP%20POM\2011\Formulaires\Questionnaires%20Pomme\Questionnaire%20coutacqu%20final\Section%201-2%20Description%20pommes%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P/CMO/2014/Collecte/101-Drapeau_collec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CP/VGR/2013/Mandat%20compl&#233;mentaire/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CP/VLA/2013/&#201;chantillon/Mandat%20compl&#233;mentaire/162050-98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CPA\Productions\CDP%20CMO\CDP%202009\Documents%20d'enqu&#234;te\Comptabilit&#233;_Inv%20CMO_(ro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CP/VEE/2015/Uniformisateur/302-Lapointe_Unifo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ECPA\Productions\CDP%20VEE\CDP%202010\recrutement%20VEE\Enq_T&#233;l&#233;phoniques\CompilateurEnqTel_VEE_JF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titre coûtacqui"/>
      <sheetName val="Portrait"/>
      <sheetName val="Description comptable"/>
      <sheetName val="Plan"/>
      <sheetName val="Plan suite"/>
      <sheetName val="Achat 1"/>
      <sheetName val="Achat (2)"/>
      <sheetName val="Achat (3)"/>
      <sheetName val="Achat (4)"/>
      <sheetName val="2C-Fond terre"/>
      <sheetName val="2C-Amélioration  vergers"/>
      <sheetName val="Entrepôt "/>
      <sheetName val="Bâtiments 1"/>
      <sheetName val="Autres bât. "/>
      <sheetName val="Mach.automotrice"/>
      <sheetName val="Automotrice suite"/>
      <sheetName val="Équip. 1"/>
      <sheetName val="Équip. 2"/>
      <sheetName val="Équip. 3"/>
      <sheetName val="Équip.pomme"/>
      <sheetName val="Feuilles seul."/>
      <sheetName val="Nom"/>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VérifDossier"/>
      <sheetName val="PT"/>
      <sheetName val="Intro"/>
      <sheetName val="PortGén"/>
      <sheetName val="PortCompta"/>
      <sheetName val="Plan1"/>
      <sheetName val="Plan2"/>
      <sheetName val="Plan3"/>
      <sheetName val="Cultures"/>
      <sheetName val="Inventaire"/>
      <sheetName val="BLOC"/>
      <sheetName val="Bloc2009"/>
      <sheetName val="Machinerie"/>
      <sheetName val="Roulant2009"/>
      <sheetName val="Roulant"/>
      <sheetName val="TAX"/>
      <sheetName val="AutreBat"/>
      <sheetName val="Silos"/>
      <sheetName val="MachBat2009"/>
      <sheetName val="Forfait"/>
      <sheetName val="HresMachine"/>
      <sheetName val="Subvention"/>
      <sheetName val="Compl"/>
      <sheetName val="Travail"/>
      <sheetName val="Actifs"/>
      <sheetName val="BD_Actifs"/>
      <sheetName val="ListeImmo"/>
      <sheetName val="ValidEF"/>
      <sheetName val="ListeImmoBK"/>
      <sheetName val="Codes"/>
      <sheetName val="BD"/>
      <sheetName val="SommaireTT"/>
      <sheetName val="TT"/>
      <sheetName val="SommaireSuperf"/>
      <sheetName val="Facteur"/>
      <sheetName val="Listes"/>
      <sheetName val="CapEffMach"/>
      <sheetName val="ValidSB"/>
      <sheetName val="Feuil1"/>
    </sheetNames>
    <sheetDataSet>
      <sheetData sheetId="0"/>
      <sheetData sheetId="1">
        <row r="18">
          <cell r="K18">
            <v>0</v>
          </cell>
        </row>
      </sheetData>
      <sheetData sheetId="2">
        <row r="14">
          <cell r="G14" t="str">
            <v>Drapeau(Amédée)</v>
          </cell>
        </row>
      </sheetData>
      <sheetData sheetId="3"/>
      <sheetData sheetId="4">
        <row r="11">
          <cell r="F11" t="str">
            <v>Drapeau(Amédée)</v>
          </cell>
        </row>
      </sheetData>
      <sheetData sheetId="5">
        <row r="88">
          <cell r="H88" t="str">
            <v>Non</v>
          </cell>
        </row>
      </sheetData>
      <sheetData sheetId="6">
        <row r="76">
          <cell r="A76">
            <v>1</v>
          </cell>
        </row>
      </sheetData>
      <sheetData sheetId="7"/>
      <sheetData sheetId="8"/>
      <sheetData sheetId="9">
        <row r="34">
          <cell r="N34">
            <v>0</v>
          </cell>
        </row>
      </sheetData>
      <sheetData sheetId="10">
        <row r="31">
          <cell r="K31">
            <v>0</v>
          </cell>
        </row>
      </sheetData>
      <sheetData sheetId="11"/>
      <sheetData sheetId="12"/>
      <sheetData sheetId="13"/>
      <sheetData sheetId="14"/>
      <sheetData sheetId="15"/>
      <sheetData sheetId="16">
        <row r="6">
          <cell r="B6">
            <v>937089</v>
          </cell>
        </row>
      </sheetData>
      <sheetData sheetId="17"/>
      <sheetData sheetId="18"/>
      <sheetData sheetId="19"/>
      <sheetData sheetId="20">
        <row r="10">
          <cell r="D10">
            <v>0</v>
          </cell>
        </row>
      </sheetData>
      <sheetData sheetId="21">
        <row r="19">
          <cell r="AN19">
            <v>0</v>
          </cell>
        </row>
      </sheetData>
      <sheetData sheetId="22"/>
      <sheetData sheetId="23"/>
      <sheetData sheetId="24"/>
      <sheetData sheetId="25">
        <row r="2">
          <cell r="F2" t="str">
            <v>Fonds de terre cultivée</v>
          </cell>
        </row>
      </sheetData>
      <sheetData sheetId="26"/>
      <sheetData sheetId="27"/>
      <sheetData sheetId="28">
        <row r="7">
          <cell r="C7">
            <v>46225</v>
          </cell>
        </row>
      </sheetData>
      <sheetData sheetId="29"/>
      <sheetData sheetId="30">
        <row r="5">
          <cell r="B5" t="str">
            <v xml:space="preserve">Tracteur </v>
          </cell>
        </row>
      </sheetData>
      <sheetData sheetId="31">
        <row r="6">
          <cell r="CK6">
            <v>0</v>
          </cell>
        </row>
      </sheetData>
      <sheetData sheetId="32"/>
      <sheetData sheetId="33">
        <row r="3">
          <cell r="W3" t="str">
            <v>Exploitant 1</v>
          </cell>
        </row>
        <row r="4">
          <cell r="W4" t="str">
            <v>Exploitant 2</v>
          </cell>
        </row>
        <row r="5">
          <cell r="W5" t="str">
            <v>Exploitant 3</v>
          </cell>
        </row>
        <row r="6">
          <cell r="W6" t="str">
            <v>Exploitant 4</v>
          </cell>
        </row>
        <row r="7">
          <cell r="W7" t="str">
            <v>Exploitant 5</v>
          </cell>
        </row>
        <row r="8">
          <cell r="W8" t="str">
            <v>Famille 1</v>
          </cell>
        </row>
        <row r="9">
          <cell r="W9" t="str">
            <v>Famille 2</v>
          </cell>
        </row>
        <row r="10">
          <cell r="W10" t="str">
            <v>Famille 3</v>
          </cell>
        </row>
        <row r="11">
          <cell r="W11" t="str">
            <v>Famille 4</v>
          </cell>
        </row>
        <row r="12">
          <cell r="W12" t="str">
            <v>Famille 5</v>
          </cell>
        </row>
        <row r="13">
          <cell r="W13" t="str">
            <v>Famille 6</v>
          </cell>
        </row>
        <row r="14">
          <cell r="W14" t="str">
            <v>Famille 7</v>
          </cell>
        </row>
        <row r="15">
          <cell r="W15" t="str">
            <v>Famille 8</v>
          </cell>
        </row>
        <row r="16">
          <cell r="W16" t="str">
            <v>Famille 9</v>
          </cell>
        </row>
        <row r="17">
          <cell r="W17" t="str">
            <v>Famille 10</v>
          </cell>
        </row>
        <row r="18">
          <cell r="W18" t="str">
            <v>Salarié1</v>
          </cell>
        </row>
        <row r="19">
          <cell r="W19" t="str">
            <v>Salarié2</v>
          </cell>
        </row>
        <row r="20">
          <cell r="W20" t="str">
            <v>Salarié3</v>
          </cell>
        </row>
        <row r="21">
          <cell r="W21" t="str">
            <v>Salarié4</v>
          </cell>
        </row>
        <row r="22">
          <cell r="W22" t="str">
            <v>Salarié5</v>
          </cell>
        </row>
        <row r="23">
          <cell r="W23" t="str">
            <v>Salarié6</v>
          </cell>
        </row>
        <row r="24">
          <cell r="W24" t="str">
            <v>Salarié7</v>
          </cell>
        </row>
        <row r="25">
          <cell r="W25" t="str">
            <v>Salarié8</v>
          </cell>
        </row>
        <row r="26">
          <cell r="W26" t="str">
            <v>Salarié9</v>
          </cell>
        </row>
        <row r="27">
          <cell r="W27" t="str">
            <v>Salarié10</v>
          </cell>
        </row>
        <row r="28">
          <cell r="W28" t="str">
            <v>Salarié11</v>
          </cell>
        </row>
        <row r="29">
          <cell r="W29" t="str">
            <v>Salarié12</v>
          </cell>
        </row>
        <row r="30">
          <cell r="W30" t="str">
            <v>Salarié13</v>
          </cell>
        </row>
        <row r="31">
          <cell r="W31" t="str">
            <v>Salarié14</v>
          </cell>
        </row>
        <row r="32">
          <cell r="W32" t="str">
            <v>Salarié15</v>
          </cell>
        </row>
        <row r="33">
          <cell r="W33" t="str">
            <v>Salarié16</v>
          </cell>
        </row>
        <row r="34">
          <cell r="W34" t="str">
            <v>Salarié17</v>
          </cell>
        </row>
        <row r="35">
          <cell r="W35" t="str">
            <v>Salarié18</v>
          </cell>
        </row>
        <row r="36">
          <cell r="W36" t="str">
            <v>Salarié19</v>
          </cell>
        </row>
        <row r="37">
          <cell r="W37" t="str">
            <v>Salarié20</v>
          </cell>
        </row>
        <row r="38">
          <cell r="W38" t="str">
            <v>Salarié21</v>
          </cell>
        </row>
        <row r="39">
          <cell r="W39" t="str">
            <v>Salarié22</v>
          </cell>
        </row>
        <row r="40">
          <cell r="W40" t="str">
            <v>Salarié23</v>
          </cell>
        </row>
        <row r="41">
          <cell r="W41" t="str">
            <v>Salarié24</v>
          </cell>
        </row>
        <row r="42">
          <cell r="W42" t="str">
            <v>Salarié25</v>
          </cell>
        </row>
        <row r="43">
          <cell r="W43" t="str">
            <v>Salarié26</v>
          </cell>
        </row>
        <row r="44">
          <cell r="W44" t="str">
            <v>Salarié27</v>
          </cell>
        </row>
        <row r="45">
          <cell r="W45" t="str">
            <v>Salarié28</v>
          </cell>
        </row>
        <row r="46">
          <cell r="W46" t="str">
            <v>Salarié29</v>
          </cell>
        </row>
        <row r="47">
          <cell r="W47" t="str">
            <v>Salarié30</v>
          </cell>
        </row>
        <row r="48">
          <cell r="W48" t="str">
            <v>Salarié31</v>
          </cell>
        </row>
        <row r="49">
          <cell r="W49" t="str">
            <v>Salarié32</v>
          </cell>
        </row>
        <row r="50">
          <cell r="W50" t="str">
            <v>Salarié33</v>
          </cell>
        </row>
        <row r="51">
          <cell r="W51" t="str">
            <v>Salarié34</v>
          </cell>
        </row>
        <row r="52">
          <cell r="W52" t="str">
            <v>Salarié35</v>
          </cell>
        </row>
        <row r="53">
          <cell r="W53" t="str">
            <v>Salarié36</v>
          </cell>
        </row>
        <row r="54">
          <cell r="W54" t="str">
            <v>Salarié37</v>
          </cell>
        </row>
        <row r="55">
          <cell r="W55" t="str">
            <v>Salarié38</v>
          </cell>
        </row>
        <row r="56">
          <cell r="W56" t="str">
            <v>Salarié39</v>
          </cell>
        </row>
        <row r="57">
          <cell r="W57" t="str">
            <v>Salarié40</v>
          </cell>
        </row>
      </sheetData>
      <sheetData sheetId="34"/>
      <sheetData sheetId="35">
        <row r="6">
          <cell r="C6">
            <v>0</v>
          </cell>
        </row>
      </sheetData>
      <sheetData sheetId="36">
        <row r="2">
          <cell r="A2" t="str">
            <v>Oui</v>
          </cell>
          <cell r="B2" t="str">
            <v>A</v>
          </cell>
          <cell r="C2">
            <v>0</v>
          </cell>
          <cell r="D2" t="str">
            <v>Structures d’entreposage des lisiers</v>
          </cell>
          <cell r="F2" t="str">
            <v>Garage/Atelier non chauffé</v>
          </cell>
          <cell r="H2" t="str">
            <v>Silo à grain</v>
          </cell>
          <cell r="O2" t="str">
            <v>Nbre de balles</v>
          </cell>
          <cell r="S2" t="str">
            <v>Diesel</v>
          </cell>
          <cell r="T2" t="str">
            <v>P</v>
          </cell>
          <cell r="W2" t="str">
            <v>Pour bénéficier des escomptes (ex. 10 jours)</v>
          </cell>
          <cell r="X2" t="str">
            <v>Avec TPS-TVQ</v>
          </cell>
          <cell r="Y2" t="str">
            <v>Non</v>
          </cell>
          <cell r="Z2" t="str">
            <v>Exploitant</v>
          </cell>
          <cell r="AA2" t="str">
            <v>Conjoint(e)</v>
          </cell>
          <cell r="AB2" t="str">
            <v>Capteur de rendement-batteuse</v>
          </cell>
          <cell r="AC2" t="str">
            <v>Entreposages</v>
          </cell>
          <cell r="AD2" t="str">
            <v>Maïs-grain</v>
          </cell>
          <cell r="AE2" t="str">
            <v>Pressée par le producteur</v>
          </cell>
          <cell r="AF2" t="str">
            <v>Qté - sec</v>
          </cell>
          <cell r="AG2" t="str">
            <v>Don</v>
          </cell>
          <cell r="AH2" t="str">
            <v>Liste comptable</v>
          </cell>
          <cell r="AI2" t="str">
            <v>Oui, inclus dans l'achat en bloc</v>
          </cell>
          <cell r="AJ2" t="str">
            <v>Oui, inscrit au coût d'acquisition</v>
          </cell>
        </row>
        <row r="3">
          <cell r="B3" t="str">
            <v>V</v>
          </cell>
          <cell r="C3">
            <v>0.5</v>
          </cell>
          <cell r="D3" t="str">
            <v xml:space="preserve">Toit pour structure : acier-béton </v>
          </cell>
          <cell r="F3" t="str">
            <v xml:space="preserve">Garage chauffé </v>
          </cell>
          <cell r="H3" t="str">
            <v>Amélioration silo à grain</v>
          </cell>
          <cell r="O3" t="str">
            <v>Hectares</v>
          </cell>
          <cell r="S3" t="str">
            <v>Essence</v>
          </cell>
          <cell r="T3" t="str">
            <v>L</v>
          </cell>
          <cell r="W3" t="str">
            <v>À l'échéance sans intérêt (ex. 30 jours)</v>
          </cell>
          <cell r="X3" t="str">
            <v>Taxes = postes distincts</v>
          </cell>
          <cell r="Y3" t="str">
            <v>en totalité</v>
          </cell>
          <cell r="Z3" t="str">
            <v>Famille</v>
          </cell>
          <cell r="AA3" t="str">
            <v>Père</v>
          </cell>
          <cell r="AB3" t="str">
            <v>Pesée - balance</v>
          </cell>
          <cell r="AC3" t="str">
            <v>Analyses</v>
          </cell>
          <cell r="AD3" t="str">
            <v>soya</v>
          </cell>
          <cell r="AE3" t="str">
            <v>Vendue sur le champ</v>
          </cell>
          <cell r="AF3" t="str">
            <v>Qté - humide</v>
          </cell>
          <cell r="AG3" t="str">
            <v>Actif périmé</v>
          </cell>
          <cell r="AH3" t="str">
            <v>Liste du producteur</v>
          </cell>
          <cell r="AI3" t="str">
            <v>Non, oublié</v>
          </cell>
          <cell r="AJ3" t="str">
            <v>Non, oublié</v>
          </cell>
        </row>
        <row r="4">
          <cell r="C4">
            <v>1</v>
          </cell>
          <cell r="D4" t="str">
            <v>Toit pour structure : bois et tôle</v>
          </cell>
          <cell r="F4" t="str">
            <v>Amélioration garage</v>
          </cell>
          <cell r="H4" t="str">
            <v>Silo séchoir</v>
          </cell>
          <cell r="O4" t="str">
            <v>Acres</v>
          </cell>
          <cell r="W4" t="str">
            <v>après l'échéance</v>
          </cell>
          <cell r="Y4" t="str">
            <v>en partie</v>
          </cell>
          <cell r="Z4" t="str">
            <v>Salarié</v>
          </cell>
          <cell r="AA4" t="str">
            <v>Mère</v>
          </cell>
          <cell r="AB4" t="str">
            <v>Estimation - qte silos</v>
          </cell>
          <cell r="AC4" t="str">
            <v>Criblage</v>
          </cell>
          <cell r="AD4" t="str">
            <v>Blé humain</v>
          </cell>
          <cell r="AE4">
            <v>0</v>
          </cell>
          <cell r="AG4" t="str">
            <v>Valeur d'échange</v>
          </cell>
          <cell r="AH4" t="str">
            <v>Coût d'acquisition 2009</v>
          </cell>
          <cell r="AI4" t="str">
            <v>N'a pas reçu de dons</v>
          </cell>
          <cell r="AJ4" t="str">
            <v>Question ajouté dans "Questions prod"</v>
          </cell>
        </row>
        <row r="5">
          <cell r="D5" t="str">
            <v>Toit pour structure : toile</v>
          </cell>
          <cell r="F5" t="str">
            <v>Remise à machinerie</v>
          </cell>
          <cell r="H5" t="str">
            <v>Entrepôt à grain</v>
          </cell>
          <cell r="O5" t="str">
            <v>Arpents</v>
          </cell>
          <cell r="AA5" t="str">
            <v>Fils / Fille</v>
          </cell>
          <cell r="AB5" t="str">
            <v>Estimation - voyages</v>
          </cell>
          <cell r="AC5" t="str">
            <v>Pesée</v>
          </cell>
          <cell r="AD5" t="str">
            <v>Blé fourrager</v>
          </cell>
          <cell r="AG5" t="str">
            <v>Actif pas dans liste comptable</v>
          </cell>
          <cell r="AH5" t="str">
            <v>Déclaration du producteur</v>
          </cell>
        </row>
        <row r="6">
          <cell r="D6" t="str">
            <v>Plate-forme à fumier, avec muret</v>
          </cell>
          <cell r="F6" t="str">
            <v>Remise à foin</v>
          </cell>
          <cell r="H6" t="str">
            <v>Amélioration entrepôt à grain</v>
          </cell>
          <cell r="O6" t="str">
            <v>Heures</v>
          </cell>
          <cell r="AA6" t="str">
            <v>Frère / Sœur</v>
          </cell>
          <cell r="AB6" t="str">
            <v>Estimation personnelle</v>
          </cell>
          <cell r="AC6">
            <v>0</v>
          </cell>
          <cell r="AD6" t="str">
            <v>Avoine</v>
          </cell>
          <cell r="AG6" t="str">
            <v>Actif acheté en 2014</v>
          </cell>
          <cell r="AH6" t="str">
            <v>Logiciel comptable</v>
          </cell>
        </row>
        <row r="7">
          <cell r="F7" t="str">
            <v>Autre remise</v>
          </cell>
          <cell r="H7" t="str">
            <v>Silo fosse et plate-forme</v>
          </cell>
          <cell r="O7" t="str">
            <v>Tonnes</v>
          </cell>
          <cell r="AA7" t="str">
            <v>Oncle / Tante</v>
          </cell>
          <cell r="AB7" t="str">
            <v>Représentant FADQ (ASREC)</v>
          </cell>
          <cell r="AC7">
            <v>0</v>
          </cell>
          <cell r="AD7" t="str">
            <v>Orge</v>
          </cell>
          <cell r="AG7" t="str">
            <v>Actifs périmés - solde conversion</v>
          </cell>
        </row>
        <row r="8">
          <cell r="F8" t="str">
            <v>Amélioration remise</v>
          </cell>
          <cell r="H8" t="str">
            <v>Entrée électrique</v>
          </cell>
          <cell r="O8" t="str">
            <v>Km</v>
          </cell>
          <cell r="AA8" t="str">
            <v>Neveu / Nièce</v>
          </cell>
          <cell r="AB8">
            <v>0</v>
          </cell>
          <cell r="AC8">
            <v>0</v>
          </cell>
          <cell r="AD8" t="str">
            <v>Canola</v>
          </cell>
          <cell r="AG8" t="str">
            <v>Actifs personnels</v>
          </cell>
        </row>
        <row r="9">
          <cell r="F9" t="str">
            <v>Bâtiments autre production</v>
          </cell>
          <cell r="H9" t="str">
            <v>Silo Fourrage</v>
          </cell>
          <cell r="AA9" t="str">
            <v>Cousin(e)</v>
          </cell>
          <cell r="AB9">
            <v>0</v>
          </cell>
          <cell r="AD9" t="str">
            <v>PHM</v>
          </cell>
          <cell r="AG9" t="str">
            <v>Correction pour fin fiscale</v>
          </cell>
        </row>
        <row r="10">
          <cell r="F10" t="str">
            <v>Amélioration bâtiments autre production</v>
          </cell>
          <cell r="H10" t="str">
            <v>Crib à mais</v>
          </cell>
          <cell r="AA10" t="str">
            <v>Gendre / belle-fille</v>
          </cell>
          <cell r="AD10" t="str">
            <v>Autres</v>
          </cell>
          <cell r="AG10">
            <v>0</v>
          </cell>
        </row>
        <row r="11">
          <cell r="F11" t="str">
            <v>Équipements autre production</v>
          </cell>
          <cell r="H11" t="str">
            <v>Poste de pesée</v>
          </cell>
          <cell r="AA11" t="str">
            <v>Ami(e)</v>
          </cell>
          <cell r="AD11">
            <v>0</v>
          </cell>
        </row>
        <row r="12">
          <cell r="F12" t="str">
            <v>Grange - étable</v>
          </cell>
          <cell r="H12" t="str">
            <v>Abri de séchoir</v>
          </cell>
          <cell r="AA12" t="str">
            <v>Aucun</v>
          </cell>
        </row>
        <row r="13">
          <cell r="F13" t="str">
            <v>Amélioration grange-étable</v>
          </cell>
          <cell r="H13" t="str">
            <v>Séchoir continu à grain fixe</v>
          </cell>
        </row>
        <row r="14">
          <cell r="F14" t="str">
            <v>Cabane à sucre</v>
          </cell>
          <cell r="H14" t="str">
            <v>Séchoir continu à grain mobile</v>
          </cell>
        </row>
        <row r="15">
          <cell r="F15" t="str">
            <v>Amélioration cabane à sucre</v>
          </cell>
          <cell r="H15" t="str">
            <v>Élévateur, Vis à grain</v>
          </cell>
        </row>
        <row r="16">
          <cell r="F16" t="str">
            <v>Équipements cabane à sucre</v>
          </cell>
          <cell r="H16" t="str">
            <v>Dépoussiéreur, pré-nettoyeur (crible)</v>
          </cell>
        </row>
        <row r="17">
          <cell r="F17" t="str">
            <v>Terrain immobilier et immeubles à logement</v>
          </cell>
          <cell r="H17" t="str">
            <v>Entrepôt à pesticides</v>
          </cell>
        </row>
        <row r="18">
          <cell r="F18" t="str">
            <v>Maison</v>
          </cell>
          <cell r="H18" t="str">
            <v>Plan de séchage non réparti -silos (60%)</v>
          </cell>
        </row>
        <row r="19">
          <cell r="F19" t="str">
            <v>Amélioration maison</v>
          </cell>
          <cell r="H19" t="str">
            <v>Plan de séchage non réparti -séchoir et autres (40%)</v>
          </cell>
        </row>
        <row r="20">
          <cell r="F20" t="str">
            <v>Puit artésien</v>
          </cell>
          <cell r="H20">
            <v>0</v>
          </cell>
        </row>
        <row r="21">
          <cell r="F21" t="str">
            <v>Amélioration puit artésien</v>
          </cell>
        </row>
        <row r="22">
          <cell r="F22" t="str">
            <v>Puits de surface</v>
          </cell>
        </row>
        <row r="23">
          <cell r="F23" t="str">
            <v>Amélioration puit de surface</v>
          </cell>
        </row>
      </sheetData>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Comm"/>
      <sheetName val="Entreprise"/>
      <sheetName val="Questionnaire_compilé"/>
      <sheetName val="Entité1"/>
      <sheetName val="Entitéx"/>
      <sheetName val="Données"/>
    </sheetNames>
    <sheetDataSet>
      <sheetData sheetId="0"/>
      <sheetData sheetId="1">
        <row r="1">
          <cell r="AT1" t="str">
            <v>enqueteur</v>
          </cell>
        </row>
        <row r="2">
          <cell r="AQ2" t="str">
            <v>Oui</v>
          </cell>
          <cell r="AR2">
            <v>107</v>
          </cell>
          <cell r="AT2" t="str">
            <v>André</v>
          </cell>
          <cell r="AV2" t="str">
            <v>Janvier</v>
          </cell>
          <cell r="AW2" t="str">
            <v>non contacté</v>
          </cell>
        </row>
        <row r="3">
          <cell r="AQ3" t="str">
            <v>Non</v>
          </cell>
          <cell r="AR3">
            <v>108</v>
          </cell>
          <cell r="AT3" t="str">
            <v>Michel D</v>
          </cell>
          <cell r="AV3" t="str">
            <v>Février</v>
          </cell>
          <cell r="AW3" t="str">
            <v>contacté</v>
          </cell>
        </row>
        <row r="4">
          <cell r="AR4">
            <v>109</v>
          </cell>
          <cell r="AT4" t="str">
            <v>Michel L</v>
          </cell>
          <cell r="AV4" t="str">
            <v>Mars</v>
          </cell>
          <cell r="AW4" t="str">
            <v>en cours</v>
          </cell>
        </row>
        <row r="5">
          <cell r="AR5">
            <v>110</v>
          </cell>
          <cell r="AT5" t="str">
            <v>Raymond</v>
          </cell>
          <cell r="AV5" t="str">
            <v>Avril</v>
          </cell>
          <cell r="AW5" t="str">
            <v>terminé</v>
          </cell>
        </row>
        <row r="6">
          <cell r="AR6">
            <v>111</v>
          </cell>
          <cell r="AT6" t="str">
            <v>Yannick</v>
          </cell>
          <cell r="AV6" t="str">
            <v>Mai</v>
          </cell>
        </row>
        <row r="7">
          <cell r="AR7">
            <v>112</v>
          </cell>
          <cell r="AV7" t="str">
            <v>Juin</v>
          </cell>
        </row>
        <row r="8">
          <cell r="AR8">
            <v>113</v>
          </cell>
          <cell r="AV8" t="str">
            <v>Juillet</v>
          </cell>
        </row>
        <row r="9">
          <cell r="AV9" t="str">
            <v>Août</v>
          </cell>
        </row>
        <row r="10">
          <cell r="AV10" t="str">
            <v>Septembre</v>
          </cell>
        </row>
        <row r="11">
          <cell r="AV11" t="str">
            <v>Octobre</v>
          </cell>
        </row>
        <row r="12">
          <cell r="AV12" t="str">
            <v>Novembre</v>
          </cell>
        </row>
        <row r="13">
          <cell r="AV13" t="str">
            <v>Décembre</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Comm"/>
      <sheetName val="Liste entreprise"/>
      <sheetName val="Entreprise"/>
      <sheetName val="Questionnaire_compilé"/>
      <sheetName val="entité1"/>
      <sheetName val="Entitéx"/>
      <sheetName val="Données"/>
      <sheetName val="Fusion"/>
      <sheetName val="Liste déroulante"/>
      <sheetName val="1570613"/>
    </sheetNames>
    <sheetDataSet>
      <sheetData sheetId="0"/>
      <sheetData sheetId="1"/>
      <sheetData sheetId="2">
        <row r="2">
          <cell r="T2">
            <v>0</v>
          </cell>
          <cell r="AZ2" t="str">
            <v>Propriétaires</v>
          </cell>
          <cell r="BA2" t="str">
            <v>Manuel</v>
          </cell>
          <cell r="BB2" t="str">
            <v>Siga</v>
          </cell>
          <cell r="BC2" t="str">
            <v>États financiers</v>
          </cell>
        </row>
        <row r="3">
          <cell r="AZ3" t="str">
            <v>Conjointe (non propriétaire)</v>
          </cell>
          <cell r="BA3" t="str">
            <v>Informatique</v>
          </cell>
          <cell r="BB3" t="str">
            <v>Acomba</v>
          </cell>
          <cell r="BC3" t="str">
            <v>Rapport d'impôt</v>
          </cell>
        </row>
        <row r="4">
          <cell r="AZ4" t="str">
            <v>Firme comptable</v>
          </cell>
          <cell r="BA4">
            <v>0</v>
          </cell>
          <cell r="BB4" t="str">
            <v>Simple comptable</v>
          </cell>
          <cell r="BC4">
            <v>0</v>
          </cell>
        </row>
        <row r="5">
          <cell r="AZ5" t="str">
            <v>Fournisseur d'intrants</v>
          </cell>
          <cell r="BA5">
            <v>0</v>
          </cell>
          <cell r="BB5" t="str">
            <v>Autres</v>
          </cell>
        </row>
        <row r="6">
          <cell r="AZ6" t="str">
            <v>Autres</v>
          </cell>
          <cell r="BB6">
            <v>0</v>
          </cell>
        </row>
        <row r="7">
          <cell r="AZ7">
            <v>0</v>
          </cell>
          <cell r="BB7">
            <v>0</v>
          </cell>
        </row>
        <row r="8">
          <cell r="AZ8">
            <v>0</v>
          </cell>
          <cell r="BB8">
            <v>0</v>
          </cell>
        </row>
      </sheetData>
      <sheetData sheetId="3"/>
      <sheetData sheetId="4"/>
      <sheetData sheetId="5"/>
      <sheetData sheetId="6"/>
      <sheetData sheetId="7"/>
      <sheetData sheetId="8">
        <row r="5">
          <cell r="B5" t="str">
            <v>Écolait</v>
          </cell>
        </row>
        <row r="6">
          <cell r="B6" t="str">
            <v>Délimax</v>
          </cell>
        </row>
        <row r="7">
          <cell r="B7" t="str">
            <v>Grober</v>
          </cell>
        </row>
        <row r="8">
          <cell r="B8" t="str">
            <v>Agroveau</v>
          </cell>
        </row>
        <row r="9">
          <cell r="B9" t="str">
            <v>Pro-Lacto</v>
          </cell>
        </row>
        <row r="10">
          <cell r="B10" t="str">
            <v>Autres</v>
          </cell>
        </row>
        <row r="30">
          <cell r="B30" t="str">
            <v>MAPAQ-Bonification aide aux services conseils</v>
          </cell>
        </row>
        <row r="31">
          <cell r="B31" t="str">
            <v>MAPAQ-Appui à la modenisation ou à la compétivité</v>
          </cell>
        </row>
        <row r="32">
          <cell r="B32" t="str">
            <v>FADQ-Remboursement des intérêts</v>
          </cell>
        </row>
        <row r="33">
          <cell r="B33" t="str">
            <v>FADQ-Programme d'avances aux entreprises</v>
          </cell>
        </row>
        <row r="34">
          <cell r="B34">
            <v>0</v>
          </cell>
        </row>
        <row r="35">
          <cell r="B35">
            <v>0</v>
          </cell>
        </row>
        <row r="36">
          <cell r="B36">
            <v>0</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titre"/>
      <sheetName val="Portrait_comptable #1"/>
      <sheetName val="Portrait_comptable #2"/>
      <sheetName val="Inv.Début_Fin"/>
    </sheetNames>
    <sheetDataSet>
      <sheetData sheetId="0">
        <row r="13">
          <cell r="F13">
            <v>100</v>
          </cell>
        </row>
        <row r="14">
          <cell r="F14" t="str">
            <v>Ferme Le Ruisseau Dormant inc.</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Dossier"/>
      <sheetName val="Nom"/>
      <sheetName val="SuiviComm"/>
      <sheetName val="A-Q"/>
      <sheetName val="QPréVisite"/>
      <sheetName val="Quest prod"/>
      <sheetName val="releve"/>
      <sheetName val="Quest_envoyé"/>
      <sheetName val="GL annoté"/>
      <sheetName val="GL"/>
      <sheetName val="Compil-EF"/>
      <sheetName val="Animaux"/>
      <sheetName val="Aliments"/>
      <sheetName val="Salaires"/>
      <sheetName val="Financier"/>
      <sheetName val="Hydro"/>
      <sheetName val="Tax"/>
      <sheetName val="Ass"/>
      <sheetName val="Autres_postes"/>
      <sheetName val="FADQ"/>
      <sheetName val="s_ventes"/>
      <sheetName val="s_aliments"/>
      <sheetName val="s_intrant"/>
      <sheetName val="s_carb"/>
      <sheetName val="Travail"/>
      <sheetName val="Inventaire"/>
      <sheetName val="Troupeau"/>
      <sheetName val="Alimentation"/>
      <sheetName val="Plan"/>
      <sheetName val="Cultures"/>
      <sheetName val="Forfait"/>
      <sheetName val="Énergie"/>
      <sheetName val="Immo"/>
      <sheetName val="BD_Actifs"/>
      <sheetName val="ValidEF"/>
      <sheetName val="ListeImmo"/>
      <sheetName val="Codes"/>
      <sheetName val="Facteur"/>
      <sheetName val="BD"/>
      <sheetName val="PATCH_Troupeau"/>
      <sheetName val="PATCH_FOIN"/>
      <sheetName val="PATCH_GRAIN"/>
      <sheetName val="PATCH_SUPP"/>
      <sheetName val="BD_Actifs (2)"/>
      <sheetName val="Feuil1"/>
    </sheetNames>
    <sheetDataSet>
      <sheetData sheetId="0"/>
      <sheetData sheetId="1">
        <row r="3">
          <cell r="AK3" t="str">
            <v>réglé</v>
          </cell>
        </row>
        <row r="4">
          <cell r="AK4" t="str">
            <v>en cours</v>
          </cell>
        </row>
        <row r="5">
          <cell r="AK5" t="str">
            <v>pas réglé</v>
          </cell>
        </row>
      </sheetData>
      <sheetData sheetId="2"/>
      <sheetData sheetId="3">
        <row r="18">
          <cell r="F18">
            <v>0</v>
          </cell>
        </row>
      </sheetData>
      <sheetData sheetId="4"/>
      <sheetData sheetId="5">
        <row r="1">
          <cell r="L1">
            <v>54</v>
          </cell>
        </row>
      </sheetData>
      <sheetData sheetId="6">
        <row r="12">
          <cell r="B12" t="str">
            <v>Oui</v>
          </cell>
        </row>
      </sheetData>
      <sheetData sheetId="7"/>
      <sheetData sheetId="8"/>
      <sheetData sheetId="9"/>
      <sheetData sheetId="10">
        <row r="3">
          <cell r="G3" t="str">
            <v>2015-12-31</v>
          </cell>
        </row>
      </sheetData>
      <sheetData sheetId="11">
        <row r="10">
          <cell r="E10">
            <v>5025</v>
          </cell>
        </row>
      </sheetData>
      <sheetData sheetId="12">
        <row r="6">
          <cell r="M6">
            <v>0</v>
          </cell>
        </row>
      </sheetData>
      <sheetData sheetId="13">
        <row r="5">
          <cell r="I5" t="str">
            <v>Bruno Lapointe</v>
          </cell>
        </row>
      </sheetData>
      <sheetData sheetId="14">
        <row r="5">
          <cell r="F5">
            <v>2443.6</v>
          </cell>
        </row>
      </sheetData>
      <sheetData sheetId="15">
        <row r="5">
          <cell r="E5">
            <v>2524.592302674494</v>
          </cell>
        </row>
      </sheetData>
      <sheetData sheetId="16">
        <row r="5">
          <cell r="J5">
            <v>163.38499999999999</v>
          </cell>
        </row>
      </sheetData>
      <sheetData sheetId="17">
        <row r="7">
          <cell r="B7">
            <v>0</v>
          </cell>
        </row>
      </sheetData>
      <sheetData sheetId="18">
        <row r="2">
          <cell r="BA2" t="str">
            <v>enrobeuse</v>
          </cell>
        </row>
      </sheetData>
      <sheetData sheetId="19"/>
      <sheetData sheetId="20"/>
      <sheetData sheetId="21"/>
      <sheetData sheetId="22"/>
      <sheetData sheetId="23"/>
      <sheetData sheetId="24"/>
      <sheetData sheetId="25">
        <row r="107">
          <cell r="G107">
            <v>200</v>
          </cell>
        </row>
      </sheetData>
      <sheetData sheetId="26"/>
      <sheetData sheetId="27"/>
      <sheetData sheetId="28">
        <row r="56">
          <cell r="B56">
            <v>63.600000000000009</v>
          </cell>
        </row>
      </sheetData>
      <sheetData sheetId="29">
        <row r="9">
          <cell r="J9">
            <v>63.600000000000009</v>
          </cell>
        </row>
      </sheetData>
      <sheetData sheetId="30"/>
      <sheetData sheetId="31"/>
      <sheetData sheetId="32"/>
      <sheetData sheetId="33"/>
      <sheetData sheetId="34">
        <row r="53">
          <cell r="F53">
            <v>0</v>
          </cell>
        </row>
      </sheetData>
      <sheetData sheetId="35"/>
      <sheetData sheetId="36"/>
      <sheetData sheetId="37">
        <row r="12">
          <cell r="B12">
            <v>113</v>
          </cell>
        </row>
      </sheetData>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validation"/>
      <sheetName val="ASRA_2010"/>
      <sheetName val="langue"/>
      <sheetName val="strate_initiale"/>
      <sheetName val="stat nb par bassin strate"/>
      <sheetName val="echantillon"/>
      <sheetName val="Pige"/>
      <sheetName val="Backup"/>
      <sheetName val="evolution"/>
      <sheetName val="repartition_veaux"/>
      <sheetName val="stat_desc"/>
      <sheetName val="non_elligible"/>
      <sheetName val="StatQuebec"/>
    </sheetNames>
    <sheetDataSet>
      <sheetData sheetId="0" refreshError="1"/>
      <sheetData sheetId="1" refreshError="1"/>
      <sheetData sheetId="2" refreshError="1">
        <row r="1">
          <cell r="A1" t="str">
            <v>No client</v>
          </cell>
          <cell r="B1" t="str">
            <v>No région</v>
          </cell>
          <cell r="C1" t="str">
            <v>Région</v>
          </cell>
          <cell r="D1" t="str">
            <v>Nom du client</v>
          </cell>
          <cell r="E1" t="str">
            <v>Nom du demandeur</v>
          </cell>
          <cell r="F1" t="str">
            <v>Adresse</v>
          </cell>
          <cell r="G1" t="str">
            <v>Municipalité</v>
          </cell>
          <cell r="H1" t="str">
            <v>Code postal</v>
          </cell>
          <cell r="I1" t="str">
            <v>Indicatif</v>
          </cell>
          <cell r="J1" t="str">
            <v>Télépone</v>
          </cell>
          <cell r="K1" t="str">
            <v>Veaux d'embouche 2009 (vaches)</v>
          </cell>
          <cell r="L1" t="str">
            <v>Veaux d'embouche 2009 (kg)</v>
          </cell>
          <cell r="M1" t="str">
            <v>Veaux d'embouche 2010 (vaches)</v>
          </cell>
          <cell r="N1" t="str">
            <v>Veaux d'embouche 2010 (kg)</v>
          </cell>
        </row>
        <row r="2">
          <cell r="A2">
            <v>0</v>
          </cell>
          <cell r="M2">
            <v>0</v>
          </cell>
        </row>
        <row r="3">
          <cell r="A3">
            <v>950</v>
          </cell>
          <cell r="B3" t="str">
            <v>07</v>
          </cell>
          <cell r="C3" t="str">
            <v>Outaouais</v>
          </cell>
          <cell r="D3" t="str">
            <v>Barber(Wallace)</v>
          </cell>
          <cell r="E3" t="str">
            <v>Barber(Wallace)</v>
          </cell>
          <cell r="F3" t="str">
            <v>C42, 4Th Concession, Shawville</v>
          </cell>
          <cell r="G3" t="str">
            <v>Clarendon</v>
          </cell>
          <cell r="H3" t="str">
            <v>J0X2Y0</v>
          </cell>
          <cell r="I3">
            <v>819</v>
          </cell>
          <cell r="J3">
            <v>6475718</v>
          </cell>
          <cell r="K3">
            <v>91</v>
          </cell>
          <cell r="L3">
            <v>12555</v>
          </cell>
          <cell r="M3">
            <v>80</v>
          </cell>
          <cell r="N3">
            <v>29098</v>
          </cell>
        </row>
        <row r="4">
          <cell r="A4">
            <v>1081</v>
          </cell>
          <cell r="B4" t="str">
            <v>12</v>
          </cell>
          <cell r="C4" t="str">
            <v>Chaudière-Appalaches</v>
          </cell>
          <cell r="D4" t="str">
            <v>Bolduc(Michel)</v>
          </cell>
          <cell r="F4" t="str">
            <v>240 rang 10</v>
          </cell>
          <cell r="G4" t="str">
            <v>Saint-Éphrem-de-Beauce</v>
          </cell>
          <cell r="H4" t="str">
            <v>G0M1R0</v>
          </cell>
          <cell r="I4">
            <v>418</v>
          </cell>
          <cell r="J4">
            <v>4842832</v>
          </cell>
          <cell r="K4">
            <v>25</v>
          </cell>
          <cell r="L4">
            <v>245</v>
          </cell>
          <cell r="M4">
            <v>21</v>
          </cell>
          <cell r="N4">
            <v>472</v>
          </cell>
        </row>
        <row r="5">
          <cell r="A5">
            <v>1685</v>
          </cell>
          <cell r="B5" t="str">
            <v>03</v>
          </cell>
          <cell r="C5" t="str">
            <v>Capitale-Nationale</v>
          </cell>
          <cell r="D5" t="str">
            <v>Gignac(Martin)</v>
          </cell>
          <cell r="F5" t="str">
            <v>126, rue Principale, R.R. 3</v>
          </cell>
          <cell r="G5" t="str">
            <v>Saint-Gilbert</v>
          </cell>
          <cell r="H5" t="str">
            <v>G0A3T0</v>
          </cell>
          <cell r="I5">
            <v>418</v>
          </cell>
          <cell r="J5">
            <v>2688073</v>
          </cell>
          <cell r="K5">
            <v>24</v>
          </cell>
          <cell r="L5">
            <v>2886</v>
          </cell>
          <cell r="M5">
            <v>27</v>
          </cell>
          <cell r="N5">
            <v>6462</v>
          </cell>
        </row>
        <row r="6">
          <cell r="A6">
            <v>2576</v>
          </cell>
          <cell r="B6" t="str">
            <v>17</v>
          </cell>
          <cell r="C6" t="str">
            <v>Centre-du-Québec</v>
          </cell>
          <cell r="D6" t="str">
            <v>Turgeon(Marcel)</v>
          </cell>
          <cell r="F6" t="str">
            <v>1240, Route 122</v>
          </cell>
          <cell r="G6" t="str">
            <v>Saint-Albert</v>
          </cell>
          <cell r="H6" t="str">
            <v>J0A1E0</v>
          </cell>
          <cell r="I6">
            <v>819</v>
          </cell>
          <cell r="J6">
            <v>3532807</v>
          </cell>
          <cell r="K6">
            <v>61</v>
          </cell>
          <cell r="L6">
            <v>9170</v>
          </cell>
          <cell r="M6">
            <v>69</v>
          </cell>
          <cell r="N6">
            <v>9474</v>
          </cell>
        </row>
        <row r="7">
          <cell r="A7">
            <v>3475</v>
          </cell>
          <cell r="B7" t="str">
            <v>08</v>
          </cell>
          <cell r="C7" t="str">
            <v>Abitibi-Témiscamingue</v>
          </cell>
          <cell r="D7" t="str">
            <v>Lemire(Victorin)</v>
          </cell>
          <cell r="F7" t="str">
            <v>449, rang 3</v>
          </cell>
          <cell r="G7" t="str">
            <v>Saint-Bruno-de-Guigues</v>
          </cell>
          <cell r="H7" t="str">
            <v>J0Z2G0</v>
          </cell>
          <cell r="I7">
            <v>819</v>
          </cell>
          <cell r="J7">
            <v>7282775</v>
          </cell>
          <cell r="K7">
            <v>33</v>
          </cell>
          <cell r="L7">
            <v>2041</v>
          </cell>
          <cell r="M7">
            <v>36</v>
          </cell>
          <cell r="N7">
            <v>1134</v>
          </cell>
        </row>
        <row r="8">
          <cell r="A8">
            <v>3822</v>
          </cell>
          <cell r="B8" t="str">
            <v>09</v>
          </cell>
          <cell r="C8" t="str">
            <v>Cote-Nord</v>
          </cell>
          <cell r="D8" t="str">
            <v>Dufour(Yvon)</v>
          </cell>
          <cell r="F8" t="str">
            <v>193, route Principale</v>
          </cell>
          <cell r="G8" t="str">
            <v>Sacré-Coeur</v>
          </cell>
          <cell r="H8" t="str">
            <v>G0T1Y0</v>
          </cell>
          <cell r="I8">
            <v>418</v>
          </cell>
          <cell r="J8">
            <v>2364667</v>
          </cell>
          <cell r="K8">
            <v>51</v>
          </cell>
          <cell r="L8">
            <v>12862</v>
          </cell>
          <cell r="M8">
            <v>47</v>
          </cell>
          <cell r="N8">
            <v>7483</v>
          </cell>
        </row>
        <row r="9">
          <cell r="A9">
            <v>4283</v>
          </cell>
          <cell r="B9" t="str">
            <v>17</v>
          </cell>
          <cell r="C9" t="str">
            <v>Centre-du-Québec</v>
          </cell>
          <cell r="D9" t="str">
            <v>Allaire(Gaston)</v>
          </cell>
          <cell r="F9" t="str">
            <v>1800, Rang Allaire</v>
          </cell>
          <cell r="G9" t="str">
            <v>Sainte-Hélène-de-Chester</v>
          </cell>
          <cell r="H9" t="str">
            <v>G0P1H0</v>
          </cell>
          <cell r="I9">
            <v>819</v>
          </cell>
          <cell r="J9">
            <v>3822715</v>
          </cell>
          <cell r="K9">
            <v>34</v>
          </cell>
          <cell r="L9">
            <v>3023</v>
          </cell>
          <cell r="M9">
            <v>29</v>
          </cell>
        </row>
        <row r="10">
          <cell r="A10">
            <v>4945</v>
          </cell>
          <cell r="B10" t="str">
            <v>17</v>
          </cell>
          <cell r="C10" t="str">
            <v>Centre-du-Québec</v>
          </cell>
          <cell r="D10" t="str">
            <v>Lambert(François)</v>
          </cell>
          <cell r="E10" t="str">
            <v>Lambert(François)</v>
          </cell>
          <cell r="F10" t="str">
            <v>2397 rang 11</v>
          </cell>
          <cell r="G10" t="str">
            <v>Inverness</v>
          </cell>
          <cell r="H10" t="str">
            <v>G0S1K0</v>
          </cell>
          <cell r="I10">
            <v>418</v>
          </cell>
          <cell r="J10">
            <v>4532496</v>
          </cell>
          <cell r="K10">
            <v>46</v>
          </cell>
          <cell r="L10">
            <v>13808</v>
          </cell>
          <cell r="M10">
            <v>38</v>
          </cell>
          <cell r="N10">
            <v>9138</v>
          </cell>
        </row>
        <row r="11">
          <cell r="A11">
            <v>6106</v>
          </cell>
          <cell r="B11" t="str">
            <v>17</v>
          </cell>
          <cell r="C11" t="str">
            <v>Centre-du-Québec</v>
          </cell>
          <cell r="D11" t="str">
            <v>Poirier(Lucien)</v>
          </cell>
          <cell r="F11" t="str">
            <v>303, route Boisvert</v>
          </cell>
          <cell r="G11" t="str">
            <v>L'Avenir</v>
          </cell>
          <cell r="H11" t="str">
            <v>J0C1B0</v>
          </cell>
          <cell r="I11">
            <v>819</v>
          </cell>
          <cell r="J11">
            <v>3942677</v>
          </cell>
          <cell r="K11">
            <v>15</v>
          </cell>
          <cell r="L11">
            <v>5100</v>
          </cell>
        </row>
        <row r="12">
          <cell r="A12">
            <v>6635</v>
          </cell>
          <cell r="B12" t="str">
            <v>05</v>
          </cell>
          <cell r="C12" t="str">
            <v>Estrie</v>
          </cell>
          <cell r="D12" t="str">
            <v>Gagné(Bernard)</v>
          </cell>
          <cell r="E12" t="str">
            <v>Gagné(Bernard)</v>
          </cell>
          <cell r="F12" t="str">
            <v>1711, chemin Chagnon</v>
          </cell>
          <cell r="G12" t="str">
            <v>Maricourt</v>
          </cell>
          <cell r="H12" t="str">
            <v>J0E1Y0</v>
          </cell>
          <cell r="I12">
            <v>450</v>
          </cell>
          <cell r="J12">
            <v>5324262</v>
          </cell>
          <cell r="K12">
            <v>21</v>
          </cell>
          <cell r="M12">
            <v>18</v>
          </cell>
        </row>
        <row r="13">
          <cell r="A13">
            <v>6999</v>
          </cell>
          <cell r="B13" t="str">
            <v>05</v>
          </cell>
          <cell r="C13" t="str">
            <v>Estrie</v>
          </cell>
          <cell r="D13" t="str">
            <v>Robidoux(Omer)</v>
          </cell>
          <cell r="F13" t="str">
            <v>326, Chemin Grande Ligne</v>
          </cell>
          <cell r="G13" t="str">
            <v>Orford</v>
          </cell>
          <cell r="H13" t="str">
            <v>J1X6X8</v>
          </cell>
          <cell r="I13">
            <v>450</v>
          </cell>
          <cell r="J13">
            <v>5324189</v>
          </cell>
          <cell r="K13">
            <v>52</v>
          </cell>
          <cell r="L13">
            <v>13948</v>
          </cell>
          <cell r="M13">
            <v>49</v>
          </cell>
          <cell r="N13">
            <v>8611</v>
          </cell>
        </row>
        <row r="14">
          <cell r="A14">
            <v>7039</v>
          </cell>
          <cell r="B14" t="str">
            <v>12</v>
          </cell>
          <cell r="C14" t="str">
            <v>Chaudière-Appalaches</v>
          </cell>
          <cell r="D14" t="str">
            <v>Roy(Luc)</v>
          </cell>
          <cell r="F14" t="str">
            <v>320 Rang 9</v>
          </cell>
          <cell r="G14" t="str">
            <v>Saint-Honoré-de-Shenley</v>
          </cell>
          <cell r="H14" t="str">
            <v>G0M1V0</v>
          </cell>
          <cell r="I14">
            <v>418</v>
          </cell>
          <cell r="J14">
            <v>4856083</v>
          </cell>
          <cell r="K14">
            <v>20</v>
          </cell>
          <cell r="L14">
            <v>2661</v>
          </cell>
          <cell r="M14">
            <v>26</v>
          </cell>
          <cell r="N14">
            <v>2716</v>
          </cell>
        </row>
        <row r="15">
          <cell r="A15">
            <v>7120</v>
          </cell>
          <cell r="B15" t="str">
            <v>16</v>
          </cell>
          <cell r="C15" t="str">
            <v>Montérégie</v>
          </cell>
          <cell r="D15" t="str">
            <v>Ferme G. F. Incorporée</v>
          </cell>
          <cell r="E15" t="str">
            <v>Perras(Bernard)</v>
          </cell>
          <cell r="F15" t="str">
            <v>963, St-Régis</v>
          </cell>
          <cell r="G15" t="str">
            <v>Saint-Isidore</v>
          </cell>
          <cell r="H15" t="str">
            <v>J0L2A0</v>
          </cell>
          <cell r="I15">
            <v>450</v>
          </cell>
          <cell r="J15">
            <v>4542982</v>
          </cell>
          <cell r="K15">
            <v>104</v>
          </cell>
          <cell r="L15">
            <v>12802</v>
          </cell>
          <cell r="M15">
            <v>105</v>
          </cell>
          <cell r="N15">
            <v>23219</v>
          </cell>
        </row>
        <row r="16">
          <cell r="A16">
            <v>7229</v>
          </cell>
          <cell r="B16" t="str">
            <v>01</v>
          </cell>
          <cell r="C16" t="str">
            <v>Bas-Saint-Laurent</v>
          </cell>
          <cell r="D16" t="str">
            <v>Pelletier(Bertrand)</v>
          </cell>
          <cell r="F16" t="str">
            <v>448 rang 3 Est</v>
          </cell>
          <cell r="G16" t="str">
            <v>Saint-Octave-des-Métis</v>
          </cell>
          <cell r="H16" t="str">
            <v>G0J3B0</v>
          </cell>
          <cell r="I16">
            <v>418</v>
          </cell>
          <cell r="J16">
            <v>7754966</v>
          </cell>
          <cell r="K16">
            <v>168</v>
          </cell>
          <cell r="L16">
            <v>45832</v>
          </cell>
          <cell r="M16">
            <v>191</v>
          </cell>
          <cell r="N16">
            <v>54710</v>
          </cell>
        </row>
        <row r="17">
          <cell r="A17">
            <v>9670</v>
          </cell>
          <cell r="B17" t="str">
            <v>15</v>
          </cell>
          <cell r="C17" t="str">
            <v>Laurentides</v>
          </cell>
          <cell r="D17" t="str">
            <v>Rochon(Luc)</v>
          </cell>
          <cell r="F17" t="str">
            <v>229, montée Rochon</v>
          </cell>
          <cell r="G17" t="str">
            <v>Brownsburg-Chatham</v>
          </cell>
          <cell r="H17" t="str">
            <v>J8G2J7</v>
          </cell>
          <cell r="I17">
            <v>450</v>
          </cell>
          <cell r="J17">
            <v>5622577</v>
          </cell>
          <cell r="K17">
            <v>14</v>
          </cell>
          <cell r="L17">
            <v>1013</v>
          </cell>
          <cell r="M17">
            <v>16</v>
          </cell>
          <cell r="N17">
            <v>4344</v>
          </cell>
        </row>
        <row r="18">
          <cell r="A18">
            <v>9993</v>
          </cell>
          <cell r="B18" t="str">
            <v>17</v>
          </cell>
          <cell r="C18" t="str">
            <v>Centre-du-Québec</v>
          </cell>
          <cell r="D18" t="str">
            <v>Ferme Marcoux S.E.N.C.</v>
          </cell>
          <cell r="E18" t="str">
            <v>Marcoux(Jacques)</v>
          </cell>
          <cell r="F18" t="str">
            <v>492, Rang 4</v>
          </cell>
          <cell r="G18" t="str">
            <v>Sainte-Sophie-d'Halifax</v>
          </cell>
          <cell r="H18" t="str">
            <v>G0P1L0</v>
          </cell>
          <cell r="I18">
            <v>819</v>
          </cell>
          <cell r="J18">
            <v>3627496</v>
          </cell>
          <cell r="K18">
            <v>38</v>
          </cell>
          <cell r="L18">
            <v>2982</v>
          </cell>
          <cell r="M18">
            <v>38</v>
          </cell>
          <cell r="N18">
            <v>3959</v>
          </cell>
        </row>
        <row r="19">
          <cell r="A19">
            <v>10132</v>
          </cell>
          <cell r="B19" t="str">
            <v>17</v>
          </cell>
          <cell r="C19" t="str">
            <v>Centre-du-Québec</v>
          </cell>
          <cell r="D19" t="str">
            <v>Marcotte(Maurice)</v>
          </cell>
          <cell r="E19" t="str">
            <v>Marcotte(Maurice)</v>
          </cell>
          <cell r="F19" t="str">
            <v>1160, route 116</v>
          </cell>
          <cell r="G19" t="str">
            <v>Laurierville</v>
          </cell>
          <cell r="H19" t="str">
            <v>G0S1P0</v>
          </cell>
          <cell r="I19">
            <v>819</v>
          </cell>
          <cell r="J19">
            <v>3654506</v>
          </cell>
          <cell r="K19">
            <v>30</v>
          </cell>
          <cell r="L19">
            <v>708</v>
          </cell>
          <cell r="M19">
            <v>25</v>
          </cell>
        </row>
        <row r="20">
          <cell r="A20">
            <v>10538</v>
          </cell>
          <cell r="B20" t="str">
            <v>12</v>
          </cell>
          <cell r="C20" t="str">
            <v>Chaudière-Appalaches</v>
          </cell>
          <cell r="D20" t="str">
            <v>Brown(Tom)</v>
          </cell>
          <cell r="F20" t="str">
            <v>251, chemin Craig</v>
          </cell>
          <cell r="G20" t="str">
            <v>Saint-Patrice-de-Beaurivage</v>
          </cell>
          <cell r="H20" t="str">
            <v>G0S1B0</v>
          </cell>
          <cell r="I20">
            <v>418</v>
          </cell>
          <cell r="J20">
            <v>5962798</v>
          </cell>
          <cell r="K20">
            <v>36</v>
          </cell>
          <cell r="L20">
            <v>316</v>
          </cell>
          <cell r="M20">
            <v>34</v>
          </cell>
        </row>
        <row r="21">
          <cell r="A21">
            <v>11189</v>
          </cell>
          <cell r="B21" t="str">
            <v>02</v>
          </cell>
          <cell r="C21" t="str">
            <v>Saguenay-Lac-Saint-Jean</v>
          </cell>
          <cell r="D21" t="str">
            <v>Girard(Robert)</v>
          </cell>
          <cell r="F21" t="str">
            <v>935 rang Ste-Marie</v>
          </cell>
          <cell r="G21" t="str">
            <v>Dolbeau-Mistassini</v>
          </cell>
          <cell r="H21" t="str">
            <v>G8L5Z3</v>
          </cell>
          <cell r="I21">
            <v>418</v>
          </cell>
          <cell r="J21">
            <v>2764881</v>
          </cell>
          <cell r="K21">
            <v>34</v>
          </cell>
          <cell r="L21">
            <v>246</v>
          </cell>
          <cell r="M21">
            <v>39</v>
          </cell>
        </row>
        <row r="22">
          <cell r="A22">
            <v>11387</v>
          </cell>
          <cell r="B22" t="str">
            <v>12</v>
          </cell>
          <cell r="C22" t="str">
            <v>Chaudière-Appalaches</v>
          </cell>
          <cell r="D22" t="str">
            <v>Côté(Réal)</v>
          </cell>
          <cell r="F22" t="str">
            <v>1024, Rang 4</v>
          </cell>
          <cell r="G22" t="str">
            <v>Saint-Jean-de-Brébeuf</v>
          </cell>
          <cell r="H22" t="str">
            <v>G6G0A1</v>
          </cell>
          <cell r="I22">
            <v>418</v>
          </cell>
          <cell r="J22">
            <v>4532646</v>
          </cell>
          <cell r="K22">
            <v>52</v>
          </cell>
          <cell r="L22">
            <v>5406</v>
          </cell>
          <cell r="M22">
            <v>47</v>
          </cell>
          <cell r="N22">
            <v>3917</v>
          </cell>
        </row>
        <row r="23">
          <cell r="A23">
            <v>11551</v>
          </cell>
          <cell r="B23" t="str">
            <v>05</v>
          </cell>
          <cell r="C23" t="str">
            <v>Estrie</v>
          </cell>
          <cell r="D23" t="str">
            <v>Prévost(Emmanuel)</v>
          </cell>
          <cell r="F23" t="str">
            <v>31, rang du 4 Mille</v>
          </cell>
          <cell r="G23" t="str">
            <v>La Patrie</v>
          </cell>
          <cell r="H23" t="str">
            <v>J0B1Y0</v>
          </cell>
          <cell r="I23">
            <v>819</v>
          </cell>
          <cell r="J23">
            <v>6574623</v>
          </cell>
          <cell r="K23">
            <v>25</v>
          </cell>
          <cell r="L23">
            <v>1990</v>
          </cell>
          <cell r="M23">
            <v>19</v>
          </cell>
          <cell r="N23">
            <v>876</v>
          </cell>
        </row>
        <row r="24">
          <cell r="A24">
            <v>12682</v>
          </cell>
          <cell r="B24" t="str">
            <v>16</v>
          </cell>
          <cell r="C24" t="str">
            <v>Montérégie</v>
          </cell>
          <cell r="D24" t="str">
            <v>Ferme Normand inc.</v>
          </cell>
          <cell r="E24" t="str">
            <v>Normandin(Léo)</v>
          </cell>
          <cell r="F24" t="str">
            <v>163, rang Bas Rivière Sud</v>
          </cell>
          <cell r="G24" t="str">
            <v>Saint-Césaire</v>
          </cell>
          <cell r="H24" t="str">
            <v>J0L1T0</v>
          </cell>
          <cell r="I24">
            <v>450</v>
          </cell>
          <cell r="J24">
            <v>4693290</v>
          </cell>
          <cell r="K24">
            <v>27</v>
          </cell>
          <cell r="L24">
            <v>340</v>
          </cell>
          <cell r="M24">
            <v>28</v>
          </cell>
          <cell r="N24">
            <v>4332</v>
          </cell>
        </row>
        <row r="25">
          <cell r="A25">
            <v>12955</v>
          </cell>
          <cell r="B25" t="str">
            <v>12</v>
          </cell>
          <cell r="C25" t="str">
            <v>Chaudière-Appalaches</v>
          </cell>
          <cell r="D25" t="str">
            <v>Ferme Caux inc.</v>
          </cell>
          <cell r="E25" t="str">
            <v>Caux(François)</v>
          </cell>
          <cell r="F25" t="str">
            <v>158, rang St-Thomas</v>
          </cell>
          <cell r="G25" t="str">
            <v>Saint-Narcisse-de-Beaurivage</v>
          </cell>
          <cell r="H25" t="str">
            <v>G0S1W0</v>
          </cell>
          <cell r="I25">
            <v>418</v>
          </cell>
          <cell r="J25">
            <v>4756773</v>
          </cell>
          <cell r="K25">
            <v>74</v>
          </cell>
          <cell r="L25">
            <v>5342</v>
          </cell>
          <cell r="M25">
            <v>78</v>
          </cell>
          <cell r="N25">
            <v>4763</v>
          </cell>
        </row>
        <row r="26">
          <cell r="A26">
            <v>14191</v>
          </cell>
          <cell r="B26" t="str">
            <v>01</v>
          </cell>
          <cell r="C26" t="str">
            <v>Bas-Saint-Laurent</v>
          </cell>
          <cell r="D26" t="str">
            <v>Bélanger(André)</v>
          </cell>
          <cell r="F26" t="str">
            <v>2903 rang 8 Est</v>
          </cell>
          <cell r="G26" t="str">
            <v>Saint-Léandre</v>
          </cell>
          <cell r="H26" t="str">
            <v>G0J2V0</v>
          </cell>
          <cell r="I26">
            <v>418</v>
          </cell>
          <cell r="J26">
            <v>7374238</v>
          </cell>
          <cell r="K26">
            <v>41</v>
          </cell>
          <cell r="L26">
            <v>7104</v>
          </cell>
          <cell r="M26">
            <v>40</v>
          </cell>
          <cell r="N26">
            <v>7923</v>
          </cell>
        </row>
        <row r="27">
          <cell r="A27">
            <v>14860</v>
          </cell>
          <cell r="B27" t="str">
            <v>07</v>
          </cell>
          <cell r="C27" t="str">
            <v>Outaouais</v>
          </cell>
          <cell r="D27" t="str">
            <v>Hammond(Hugh)</v>
          </cell>
          <cell r="F27" t="str">
            <v>3411, route 148</v>
          </cell>
          <cell r="G27" t="str">
            <v>Pontiac</v>
          </cell>
          <cell r="H27" t="str">
            <v>J0X2V0</v>
          </cell>
          <cell r="I27">
            <v>819</v>
          </cell>
          <cell r="J27">
            <v>6651667</v>
          </cell>
          <cell r="K27">
            <v>96</v>
          </cell>
          <cell r="L27">
            <v>10179</v>
          </cell>
          <cell r="M27">
            <v>66</v>
          </cell>
          <cell r="N27">
            <v>17602</v>
          </cell>
        </row>
        <row r="28">
          <cell r="A28">
            <v>15370</v>
          </cell>
          <cell r="B28" t="str">
            <v>17</v>
          </cell>
          <cell r="C28" t="str">
            <v>Centre-du-Québec</v>
          </cell>
          <cell r="D28" t="str">
            <v>Alain(Benoit)</v>
          </cell>
          <cell r="F28" t="str">
            <v>348, route Alain</v>
          </cell>
          <cell r="G28" t="str">
            <v>Norbertville</v>
          </cell>
          <cell r="H28" t="str">
            <v>G0P1B0</v>
          </cell>
          <cell r="I28">
            <v>819</v>
          </cell>
          <cell r="J28">
            <v>3699293</v>
          </cell>
          <cell r="K28">
            <v>12</v>
          </cell>
        </row>
        <row r="29">
          <cell r="A29">
            <v>15818</v>
          </cell>
          <cell r="B29" t="str">
            <v>02</v>
          </cell>
          <cell r="C29" t="str">
            <v>Saguenay-Lac-Saint-Jean</v>
          </cell>
          <cell r="D29" t="str">
            <v>Lavoie(Gaston)</v>
          </cell>
          <cell r="F29" t="str">
            <v>1089 rang 2 est</v>
          </cell>
          <cell r="G29" t="str">
            <v>Métabetchouan-Lac-à-la-Croix</v>
          </cell>
          <cell r="H29" t="str">
            <v>G8G2C9</v>
          </cell>
          <cell r="I29">
            <v>418</v>
          </cell>
          <cell r="J29">
            <v>3493422</v>
          </cell>
          <cell r="K29">
            <v>42</v>
          </cell>
          <cell r="L29">
            <v>7041</v>
          </cell>
          <cell r="M29">
            <v>29</v>
          </cell>
          <cell r="N29">
            <v>6163</v>
          </cell>
        </row>
        <row r="30">
          <cell r="A30">
            <v>17533</v>
          </cell>
          <cell r="B30" t="str">
            <v>01</v>
          </cell>
          <cell r="C30" t="str">
            <v>Bas-Saint-Laurent</v>
          </cell>
          <cell r="D30" t="str">
            <v>Simard(Emilien)</v>
          </cell>
          <cell r="F30" t="str">
            <v>79 route 132 Est</v>
          </cell>
          <cell r="G30" t="str">
            <v>Sainte-Félicité</v>
          </cell>
          <cell r="H30" t="str">
            <v>G0J2K0</v>
          </cell>
          <cell r="I30">
            <v>418</v>
          </cell>
          <cell r="J30">
            <v>7334884</v>
          </cell>
          <cell r="K30">
            <v>19</v>
          </cell>
          <cell r="L30">
            <v>3820</v>
          </cell>
          <cell r="M30">
            <v>17</v>
          </cell>
          <cell r="N30">
            <v>4488</v>
          </cell>
        </row>
        <row r="31">
          <cell r="A31">
            <v>18010</v>
          </cell>
          <cell r="B31" t="str">
            <v>03</v>
          </cell>
          <cell r="C31" t="str">
            <v>Capitale-Nationale</v>
          </cell>
          <cell r="D31" t="str">
            <v>Savard(Robert)</v>
          </cell>
          <cell r="F31" t="str">
            <v>860, Port au Persil</v>
          </cell>
          <cell r="G31" t="str">
            <v>Saint-Siméon (de Charlevoix)</v>
          </cell>
          <cell r="H31" t="str">
            <v>G0T1X0</v>
          </cell>
          <cell r="I31">
            <v>418</v>
          </cell>
          <cell r="J31">
            <v>6382348</v>
          </cell>
          <cell r="K31">
            <v>33</v>
          </cell>
          <cell r="L31">
            <v>5552</v>
          </cell>
          <cell r="M31">
            <v>31</v>
          </cell>
          <cell r="N31">
            <v>6858</v>
          </cell>
        </row>
        <row r="32">
          <cell r="A32">
            <v>18143</v>
          </cell>
          <cell r="B32" t="str">
            <v>16</v>
          </cell>
          <cell r="C32" t="str">
            <v>Montérégie</v>
          </cell>
          <cell r="D32" t="str">
            <v>Moreau(Jean-Yves)</v>
          </cell>
          <cell r="F32" t="str">
            <v>865, rang des 30</v>
          </cell>
          <cell r="G32" t="str">
            <v>Saint-Marc-sur-Richelieu</v>
          </cell>
          <cell r="H32" t="str">
            <v>J0L2E0</v>
          </cell>
          <cell r="I32">
            <v>450</v>
          </cell>
          <cell r="J32">
            <v>5842324</v>
          </cell>
          <cell r="K32">
            <v>13</v>
          </cell>
        </row>
        <row r="33">
          <cell r="A33">
            <v>18432</v>
          </cell>
          <cell r="B33" t="str">
            <v>05</v>
          </cell>
          <cell r="C33" t="str">
            <v>Estrie</v>
          </cell>
          <cell r="D33" t="str">
            <v>Raymond(Réjean)</v>
          </cell>
          <cell r="F33" t="str">
            <v>674 ch. Léon Gérin</v>
          </cell>
          <cell r="G33" t="str">
            <v>Sainte-Edwidge-de-Clifton</v>
          </cell>
          <cell r="H33" t="str">
            <v>J0B2R0</v>
          </cell>
          <cell r="I33">
            <v>819</v>
          </cell>
          <cell r="J33">
            <v>8496458</v>
          </cell>
          <cell r="K33">
            <v>94</v>
          </cell>
          <cell r="L33">
            <v>32997</v>
          </cell>
          <cell r="M33">
            <v>81</v>
          </cell>
          <cell r="N33">
            <v>19579</v>
          </cell>
        </row>
        <row r="34">
          <cell r="A34">
            <v>18580</v>
          </cell>
          <cell r="B34" t="str">
            <v>12</v>
          </cell>
          <cell r="C34" t="str">
            <v>Chaudière-Appalaches</v>
          </cell>
          <cell r="D34" t="str">
            <v>Perron(Guy)</v>
          </cell>
          <cell r="F34" t="str">
            <v>561, Rang 4 Sud</v>
          </cell>
          <cell r="G34" t="str">
            <v>Saint-Honoré-de-Shenley</v>
          </cell>
          <cell r="H34" t="str">
            <v>G0M1V0</v>
          </cell>
          <cell r="I34">
            <v>418</v>
          </cell>
          <cell r="J34">
            <v>4856437</v>
          </cell>
          <cell r="K34">
            <v>133</v>
          </cell>
          <cell r="L34">
            <v>28376</v>
          </cell>
          <cell r="M34">
            <v>116</v>
          </cell>
          <cell r="N34">
            <v>31825</v>
          </cell>
        </row>
        <row r="35">
          <cell r="A35">
            <v>19448</v>
          </cell>
          <cell r="B35" t="str">
            <v>16</v>
          </cell>
          <cell r="C35" t="str">
            <v>Montérégie</v>
          </cell>
          <cell r="D35" t="str">
            <v>Sherrer Succession Rolland &amp; Steven</v>
          </cell>
          <cell r="E35" t="str">
            <v>Steven(Sherrer,)</v>
          </cell>
          <cell r="F35" t="str">
            <v>47, chemin Grande Ligne</v>
          </cell>
          <cell r="G35" t="str">
            <v>Dunham</v>
          </cell>
          <cell r="H35" t="str">
            <v>J0E1M0</v>
          </cell>
          <cell r="I35">
            <v>450</v>
          </cell>
          <cell r="J35">
            <v>2985049</v>
          </cell>
          <cell r="K35">
            <v>33</v>
          </cell>
          <cell r="L35">
            <v>5699</v>
          </cell>
          <cell r="M35">
            <v>32</v>
          </cell>
          <cell r="N35">
            <v>3893</v>
          </cell>
        </row>
        <row r="36">
          <cell r="A36">
            <v>19463</v>
          </cell>
          <cell r="B36" t="str">
            <v>16</v>
          </cell>
          <cell r="C36" t="str">
            <v>Montérégie</v>
          </cell>
          <cell r="D36" t="str">
            <v>Waridel(Alexis)</v>
          </cell>
          <cell r="F36" t="str">
            <v>2089 rang des Soixante</v>
          </cell>
          <cell r="G36" t="str">
            <v>Saint-Alexandre</v>
          </cell>
          <cell r="H36" t="str">
            <v>J0J1S0</v>
          </cell>
          <cell r="I36">
            <v>450</v>
          </cell>
          <cell r="J36">
            <v>3470027</v>
          </cell>
          <cell r="K36">
            <v>15</v>
          </cell>
          <cell r="L36">
            <v>2543</v>
          </cell>
        </row>
        <row r="37">
          <cell r="A37">
            <v>20222</v>
          </cell>
          <cell r="B37" t="str">
            <v>05</v>
          </cell>
          <cell r="C37" t="str">
            <v>Estrie</v>
          </cell>
          <cell r="D37" t="str">
            <v>Ferme Desrosiers enr.</v>
          </cell>
          <cell r="E37" t="str">
            <v>Desrosiers(Louise Breault &amp; Gilles)</v>
          </cell>
          <cell r="F37" t="str">
            <v>719, chemin Léon-Gérin</v>
          </cell>
          <cell r="G37" t="str">
            <v>Sainte-Edwidge-de-Clifton</v>
          </cell>
          <cell r="H37" t="str">
            <v>J0B2R0</v>
          </cell>
          <cell r="I37">
            <v>819</v>
          </cell>
          <cell r="J37">
            <v>8496486</v>
          </cell>
          <cell r="K37">
            <v>68</v>
          </cell>
          <cell r="L37">
            <v>13338</v>
          </cell>
          <cell r="M37">
            <v>83</v>
          </cell>
          <cell r="N37">
            <v>22539</v>
          </cell>
        </row>
        <row r="38">
          <cell r="A38">
            <v>21295</v>
          </cell>
          <cell r="B38" t="str">
            <v>12</v>
          </cell>
          <cell r="C38" t="str">
            <v>Chaudière-Appalaches</v>
          </cell>
          <cell r="D38" t="str">
            <v>Veilleux(Renaud)</v>
          </cell>
          <cell r="F38" t="str">
            <v>265, Rang Ste-Evelyne</v>
          </cell>
          <cell r="G38" t="str">
            <v>Saint-Georges (de Beauce)</v>
          </cell>
          <cell r="H38" t="str">
            <v>G0M1E0</v>
          </cell>
          <cell r="I38">
            <v>418</v>
          </cell>
          <cell r="J38">
            <v>2284600</v>
          </cell>
          <cell r="K38">
            <v>18</v>
          </cell>
          <cell r="L38">
            <v>1773</v>
          </cell>
          <cell r="M38">
            <v>18</v>
          </cell>
          <cell r="N38">
            <v>3295</v>
          </cell>
        </row>
        <row r="39">
          <cell r="A39">
            <v>22368</v>
          </cell>
          <cell r="B39" t="str">
            <v>16</v>
          </cell>
          <cell r="C39" t="str">
            <v>Montérégie</v>
          </cell>
          <cell r="D39" t="str">
            <v>A.L. Levreault S.E.N.C.</v>
          </cell>
          <cell r="E39" t="str">
            <v>Levreault(Luc et Alfred)</v>
          </cell>
          <cell r="F39" t="str">
            <v>148 rang St-Georges</v>
          </cell>
          <cell r="G39" t="str">
            <v>Saint-Bernard-de-Lacolle</v>
          </cell>
          <cell r="H39" t="str">
            <v>J0J1V0</v>
          </cell>
          <cell r="I39">
            <v>450</v>
          </cell>
          <cell r="J39">
            <v>2462192</v>
          </cell>
          <cell r="K39">
            <v>18</v>
          </cell>
          <cell r="L39">
            <v>680</v>
          </cell>
          <cell r="M39">
            <v>21</v>
          </cell>
          <cell r="N39">
            <v>1361</v>
          </cell>
        </row>
        <row r="40">
          <cell r="A40">
            <v>22434</v>
          </cell>
          <cell r="B40" t="str">
            <v>16</v>
          </cell>
          <cell r="C40" t="str">
            <v>Montérégie</v>
          </cell>
          <cell r="D40" t="str">
            <v>Ferme Lavigueur &amp; Fils inc.</v>
          </cell>
          <cell r="F40" t="str">
            <v>1576, rang 1</v>
          </cell>
          <cell r="G40" t="str">
            <v>Sainte-Clotilde-de-Châteauguay</v>
          </cell>
          <cell r="H40" t="str">
            <v>J0L1W0</v>
          </cell>
          <cell r="I40">
            <v>450</v>
          </cell>
          <cell r="J40">
            <v>8263754</v>
          </cell>
          <cell r="K40">
            <v>19</v>
          </cell>
          <cell r="L40">
            <v>1359</v>
          </cell>
        </row>
        <row r="41">
          <cell r="A41">
            <v>22970</v>
          </cell>
          <cell r="B41" t="str">
            <v>05</v>
          </cell>
          <cell r="C41" t="str">
            <v>Estrie</v>
          </cell>
          <cell r="D41" t="str">
            <v>Gagné(Jacques)</v>
          </cell>
          <cell r="F41" t="str">
            <v>400, rte 253</v>
          </cell>
          <cell r="G41" t="str">
            <v>Saint-Malo</v>
          </cell>
          <cell r="H41" t="str">
            <v>J0B2Y0</v>
          </cell>
          <cell r="I41">
            <v>819</v>
          </cell>
          <cell r="J41">
            <v>6583365</v>
          </cell>
          <cell r="K41">
            <v>40</v>
          </cell>
          <cell r="L41">
            <v>4478</v>
          </cell>
          <cell r="M41">
            <v>36</v>
          </cell>
          <cell r="N41">
            <v>5679</v>
          </cell>
        </row>
        <row r="42">
          <cell r="A42">
            <v>23531</v>
          </cell>
          <cell r="B42" t="str">
            <v>11</v>
          </cell>
          <cell r="C42" t="str">
            <v>Gaspésie-Iles-de-la-Madeleine</v>
          </cell>
          <cell r="D42" t="str">
            <v>Ferme A.A. Brière</v>
          </cell>
          <cell r="E42" t="str">
            <v>Brière(Algée)</v>
          </cell>
          <cell r="F42" t="str">
            <v>20, rue des Buis, C.P. 154</v>
          </cell>
          <cell r="G42" t="str">
            <v>Caplan</v>
          </cell>
          <cell r="H42" t="str">
            <v>G0C1H0</v>
          </cell>
          <cell r="I42">
            <v>418</v>
          </cell>
          <cell r="J42">
            <v>3882875</v>
          </cell>
          <cell r="K42">
            <v>57</v>
          </cell>
          <cell r="L42">
            <v>19318</v>
          </cell>
          <cell r="M42">
            <v>38</v>
          </cell>
          <cell r="N42">
            <v>16325</v>
          </cell>
        </row>
        <row r="43">
          <cell r="A43">
            <v>24455</v>
          </cell>
          <cell r="B43" t="str">
            <v>16</v>
          </cell>
          <cell r="C43" t="str">
            <v>Montérégie</v>
          </cell>
          <cell r="D43" t="str">
            <v>Fermes Richard inc.</v>
          </cell>
          <cell r="E43" t="str">
            <v>Mainville(Orance)</v>
          </cell>
          <cell r="F43" t="str">
            <v>2126, chemin Curé Godbout</v>
          </cell>
          <cell r="G43" t="str">
            <v>Farnham</v>
          </cell>
          <cell r="H43" t="str">
            <v>J2N2P9</v>
          </cell>
          <cell r="I43">
            <v>450</v>
          </cell>
          <cell r="J43">
            <v>2935834</v>
          </cell>
          <cell r="K43">
            <v>28</v>
          </cell>
          <cell r="L43">
            <v>340</v>
          </cell>
          <cell r="M43">
            <v>28</v>
          </cell>
          <cell r="N43">
            <v>5443</v>
          </cell>
        </row>
        <row r="44">
          <cell r="A44">
            <v>25247</v>
          </cell>
          <cell r="B44" t="str">
            <v>12</v>
          </cell>
          <cell r="C44" t="str">
            <v>Chaudière-Appalaches</v>
          </cell>
          <cell r="D44" t="str">
            <v>Grenier(Martin)</v>
          </cell>
          <cell r="F44" t="str">
            <v>97, rang Ste-Anne</v>
          </cell>
          <cell r="G44" t="str">
            <v>Saint-Léon-de-Standon</v>
          </cell>
          <cell r="H44" t="str">
            <v>G0R4L0</v>
          </cell>
          <cell r="I44">
            <v>418</v>
          </cell>
          <cell r="J44">
            <v>6425711</v>
          </cell>
          <cell r="K44">
            <v>26</v>
          </cell>
          <cell r="L44">
            <v>8179</v>
          </cell>
        </row>
        <row r="45">
          <cell r="A45">
            <v>25833</v>
          </cell>
          <cell r="B45" t="str">
            <v>05</v>
          </cell>
          <cell r="C45" t="str">
            <v>Estrie</v>
          </cell>
          <cell r="D45" t="str">
            <v>Gagnon(René)</v>
          </cell>
          <cell r="F45" t="str">
            <v>872 rg 10</v>
          </cell>
          <cell r="G45" t="str">
            <v>Windsor</v>
          </cell>
          <cell r="H45" t="str">
            <v>J1S0G2</v>
          </cell>
          <cell r="I45">
            <v>819</v>
          </cell>
          <cell r="J45">
            <v>8454361</v>
          </cell>
          <cell r="K45">
            <v>28</v>
          </cell>
          <cell r="L45">
            <v>2930</v>
          </cell>
          <cell r="M45">
            <v>29</v>
          </cell>
          <cell r="N45">
            <v>4394</v>
          </cell>
        </row>
        <row r="46">
          <cell r="A46">
            <v>26567</v>
          </cell>
          <cell r="B46" t="str">
            <v>12</v>
          </cell>
          <cell r="C46" t="str">
            <v>Chaudière-Appalaches</v>
          </cell>
          <cell r="D46" t="str">
            <v>Routhier(Marcel)</v>
          </cell>
          <cell r="E46" t="str">
            <v>Routhier(Marcel)</v>
          </cell>
          <cell r="F46" t="str">
            <v>120, rue Dion</v>
          </cell>
          <cell r="G46" t="str">
            <v>Saint-Jacques-de-Leeds</v>
          </cell>
          <cell r="H46" t="str">
            <v>G0N1J0</v>
          </cell>
          <cell r="I46">
            <v>418</v>
          </cell>
          <cell r="J46">
            <v>4243945</v>
          </cell>
          <cell r="K46">
            <v>17</v>
          </cell>
          <cell r="L46">
            <v>4327</v>
          </cell>
          <cell r="M46">
            <v>18</v>
          </cell>
          <cell r="N46">
            <v>4659</v>
          </cell>
        </row>
        <row r="47">
          <cell r="A47">
            <v>26930</v>
          </cell>
          <cell r="B47" t="str">
            <v>07</v>
          </cell>
          <cell r="C47" t="str">
            <v>Outaouais</v>
          </cell>
          <cell r="D47" t="str">
            <v>Smith(Keith)</v>
          </cell>
          <cell r="F47" t="str">
            <v>R.R. 1, 10 Maryland Road</v>
          </cell>
          <cell r="G47" t="str">
            <v>Bristol</v>
          </cell>
          <cell r="H47" t="str">
            <v>J0X1G0</v>
          </cell>
          <cell r="I47">
            <v>819</v>
          </cell>
          <cell r="J47">
            <v>6473672</v>
          </cell>
          <cell r="K47">
            <v>37</v>
          </cell>
          <cell r="L47">
            <v>841</v>
          </cell>
          <cell r="M47">
            <v>36</v>
          </cell>
          <cell r="N47">
            <v>340</v>
          </cell>
        </row>
        <row r="48">
          <cell r="A48">
            <v>27771</v>
          </cell>
          <cell r="B48" t="str">
            <v>17</v>
          </cell>
          <cell r="C48" t="str">
            <v>Centre-du-Québec</v>
          </cell>
          <cell r="D48" t="str">
            <v>De Serre(Jean-Marie)</v>
          </cell>
          <cell r="F48" t="str">
            <v>3228, rang Craig</v>
          </cell>
          <cell r="G48" t="str">
            <v>Tingwick</v>
          </cell>
          <cell r="H48" t="str">
            <v>J0A1L0</v>
          </cell>
          <cell r="I48">
            <v>819</v>
          </cell>
          <cell r="J48">
            <v>3592658</v>
          </cell>
          <cell r="K48">
            <v>55</v>
          </cell>
          <cell r="L48">
            <v>5628</v>
          </cell>
          <cell r="M48">
            <v>55</v>
          </cell>
          <cell r="N48">
            <v>2152</v>
          </cell>
        </row>
        <row r="49">
          <cell r="A49">
            <v>28050</v>
          </cell>
          <cell r="B49" t="str">
            <v>07</v>
          </cell>
          <cell r="C49" t="str">
            <v>Outaouais</v>
          </cell>
          <cell r="D49" t="str">
            <v>Hobbs(Garfield)</v>
          </cell>
          <cell r="F49" t="str">
            <v>3550,  6Th Concession</v>
          </cell>
          <cell r="G49" t="str">
            <v>Pontiac</v>
          </cell>
          <cell r="H49" t="str">
            <v>J0X2V0</v>
          </cell>
          <cell r="I49">
            <v>819</v>
          </cell>
          <cell r="J49">
            <v>4582823</v>
          </cell>
          <cell r="K49">
            <v>72</v>
          </cell>
          <cell r="L49">
            <v>18031</v>
          </cell>
          <cell r="M49">
            <v>80</v>
          </cell>
          <cell r="N49">
            <v>20072</v>
          </cell>
        </row>
        <row r="50">
          <cell r="A50">
            <v>28324</v>
          </cell>
          <cell r="B50" t="str">
            <v>07</v>
          </cell>
          <cell r="C50" t="str">
            <v>Outaouais</v>
          </cell>
          <cell r="D50" t="str">
            <v>Mohr(Erwin)</v>
          </cell>
          <cell r="F50" t="str">
            <v>3666 Steele Line</v>
          </cell>
          <cell r="G50" t="str">
            <v>Quyon</v>
          </cell>
          <cell r="H50" t="str">
            <v>J0X2V0</v>
          </cell>
          <cell r="I50">
            <v>819</v>
          </cell>
          <cell r="J50">
            <v>4582840</v>
          </cell>
          <cell r="K50">
            <v>98</v>
          </cell>
          <cell r="L50">
            <v>31979</v>
          </cell>
          <cell r="M50">
            <v>57</v>
          </cell>
          <cell r="N50">
            <v>29977</v>
          </cell>
        </row>
        <row r="51">
          <cell r="A51">
            <v>28779</v>
          </cell>
          <cell r="B51" t="str">
            <v>12</v>
          </cell>
          <cell r="C51" t="str">
            <v>Chaudière-Appalaches</v>
          </cell>
          <cell r="D51" t="str">
            <v>Vachon(Louis-Ange)</v>
          </cell>
          <cell r="F51" t="str">
            <v>200, rang Ste-Caroline</v>
          </cell>
          <cell r="G51" t="str">
            <v>Saint-Jules</v>
          </cell>
          <cell r="H51" t="str">
            <v>G0N1R0</v>
          </cell>
          <cell r="I51">
            <v>418</v>
          </cell>
          <cell r="J51">
            <v>7749470</v>
          </cell>
          <cell r="K51">
            <v>25</v>
          </cell>
          <cell r="L51">
            <v>2841</v>
          </cell>
          <cell r="M51">
            <v>23</v>
          </cell>
          <cell r="N51">
            <v>2841</v>
          </cell>
        </row>
        <row r="52">
          <cell r="A52">
            <v>30031</v>
          </cell>
          <cell r="B52" t="str">
            <v>17</v>
          </cell>
          <cell r="C52" t="str">
            <v>Centre-du-Québec</v>
          </cell>
          <cell r="D52" t="str">
            <v>Beaulac(Réjean)</v>
          </cell>
          <cell r="F52" t="str">
            <v>635, rang 11</v>
          </cell>
          <cell r="G52" t="str">
            <v>Durham-Sud</v>
          </cell>
          <cell r="H52" t="str">
            <v>J0H2C0</v>
          </cell>
          <cell r="I52">
            <v>819</v>
          </cell>
          <cell r="J52">
            <v>8582489</v>
          </cell>
          <cell r="K52">
            <v>111</v>
          </cell>
          <cell r="L52">
            <v>19769</v>
          </cell>
          <cell r="M52">
            <v>103</v>
          </cell>
          <cell r="N52">
            <v>24405</v>
          </cell>
        </row>
        <row r="53">
          <cell r="A53">
            <v>30361</v>
          </cell>
          <cell r="B53" t="str">
            <v>14</v>
          </cell>
          <cell r="C53" t="str">
            <v>Lanaudière</v>
          </cell>
          <cell r="D53" t="str">
            <v>Desmarais(Réal)</v>
          </cell>
          <cell r="F53" t="str">
            <v>1000, rang Lépine</v>
          </cell>
          <cell r="G53" t="str">
            <v>Saint-Liguori</v>
          </cell>
          <cell r="H53" t="str">
            <v>J0K2X0</v>
          </cell>
          <cell r="I53">
            <v>450</v>
          </cell>
          <cell r="J53">
            <v>7562797</v>
          </cell>
          <cell r="K53">
            <v>22</v>
          </cell>
          <cell r="L53">
            <v>235</v>
          </cell>
          <cell r="M53">
            <v>17</v>
          </cell>
          <cell r="N53">
            <v>235</v>
          </cell>
        </row>
        <row r="54">
          <cell r="A54">
            <v>30999</v>
          </cell>
          <cell r="B54" t="str">
            <v>07</v>
          </cell>
          <cell r="C54" t="str">
            <v>Outaouais</v>
          </cell>
          <cell r="D54" t="str">
            <v>Dubeau(Succession Lawrence)</v>
          </cell>
          <cell r="F54" t="str">
            <v>2516, chemin Wilson, R.R. 1</v>
          </cell>
          <cell r="G54" t="str">
            <v>Pontiac</v>
          </cell>
          <cell r="H54" t="str">
            <v>J0X2V0</v>
          </cell>
          <cell r="I54">
            <v>819</v>
          </cell>
          <cell r="J54">
            <v>4582996</v>
          </cell>
          <cell r="K54">
            <v>14</v>
          </cell>
          <cell r="L54">
            <v>3206</v>
          </cell>
        </row>
        <row r="55">
          <cell r="A55">
            <v>31229</v>
          </cell>
          <cell r="B55" t="str">
            <v>16</v>
          </cell>
          <cell r="C55" t="str">
            <v>Montérégie</v>
          </cell>
          <cell r="D55" t="str">
            <v>Patenaude(Rosaire)</v>
          </cell>
          <cell r="E55" t="str">
            <v>Patenaude(450 405-7743 Nathalie)</v>
          </cell>
          <cell r="F55" t="str">
            <v>933, 1er Rang Ouest</v>
          </cell>
          <cell r="G55" t="str">
            <v>Sainte-Cécile-de-Milton</v>
          </cell>
          <cell r="H55" t="str">
            <v>J0E2C0</v>
          </cell>
          <cell r="I55">
            <v>450</v>
          </cell>
          <cell r="J55">
            <v>3781576</v>
          </cell>
          <cell r="K55">
            <v>34</v>
          </cell>
          <cell r="L55">
            <v>5783</v>
          </cell>
          <cell r="M55">
            <v>42</v>
          </cell>
          <cell r="N55">
            <v>5585</v>
          </cell>
        </row>
        <row r="56">
          <cell r="A56">
            <v>32680</v>
          </cell>
          <cell r="B56" t="str">
            <v>16</v>
          </cell>
          <cell r="C56" t="str">
            <v>Montérégie</v>
          </cell>
          <cell r="D56" t="str">
            <v>Choinière(Michel)</v>
          </cell>
          <cell r="F56" t="str">
            <v>328, chemin Grégoire</v>
          </cell>
          <cell r="G56" t="str">
            <v>Brigham</v>
          </cell>
          <cell r="H56" t="str">
            <v>J2K3Z5</v>
          </cell>
          <cell r="I56">
            <v>450</v>
          </cell>
          <cell r="J56">
            <v>2633466</v>
          </cell>
          <cell r="K56">
            <v>70</v>
          </cell>
          <cell r="L56">
            <v>15675</v>
          </cell>
          <cell r="M56">
            <v>67</v>
          </cell>
          <cell r="N56">
            <v>21220</v>
          </cell>
        </row>
        <row r="57">
          <cell r="A57">
            <v>32789</v>
          </cell>
          <cell r="B57" t="str">
            <v>12</v>
          </cell>
          <cell r="C57" t="str">
            <v>Chaudière-Appalaches</v>
          </cell>
          <cell r="D57" t="str">
            <v>Cyr(Réjean)</v>
          </cell>
          <cell r="E57" t="str">
            <v>Cyr(Cécile Noël et Réjean)</v>
          </cell>
          <cell r="F57" t="str">
            <v>120, Route 269 Nord</v>
          </cell>
          <cell r="G57" t="str">
            <v>Saint-Jacques-de-Leeds</v>
          </cell>
          <cell r="H57" t="str">
            <v>G0N1J0</v>
          </cell>
          <cell r="I57">
            <v>418</v>
          </cell>
          <cell r="J57">
            <v>4243960</v>
          </cell>
          <cell r="K57">
            <v>28</v>
          </cell>
          <cell r="L57">
            <v>2101</v>
          </cell>
          <cell r="M57">
            <v>24</v>
          </cell>
          <cell r="N57">
            <v>2165</v>
          </cell>
        </row>
        <row r="58">
          <cell r="A58">
            <v>32979</v>
          </cell>
          <cell r="B58" t="str">
            <v>07</v>
          </cell>
          <cell r="C58" t="str">
            <v>Outaouais</v>
          </cell>
          <cell r="D58" t="str">
            <v>Labine(Yvon)</v>
          </cell>
          <cell r="F58" t="str">
            <v>C287, 4e Concession, c.p. 948</v>
          </cell>
          <cell r="G58" t="str">
            <v>Shawville</v>
          </cell>
          <cell r="H58" t="str">
            <v>J0X2Y0</v>
          </cell>
          <cell r="I58">
            <v>819</v>
          </cell>
          <cell r="J58">
            <v>6473618</v>
          </cell>
          <cell r="K58">
            <v>295</v>
          </cell>
          <cell r="L58">
            <v>20041</v>
          </cell>
          <cell r="M58">
            <v>311</v>
          </cell>
          <cell r="N58">
            <v>57835</v>
          </cell>
        </row>
        <row r="59">
          <cell r="A59">
            <v>33241</v>
          </cell>
          <cell r="B59" t="str">
            <v>08</v>
          </cell>
          <cell r="C59" t="str">
            <v>Abitibi-Témiscamingue</v>
          </cell>
          <cell r="D59" t="str">
            <v>Pelchat(Rosaire)</v>
          </cell>
          <cell r="F59" t="str">
            <v>886 chemin Vautrin</v>
          </cell>
          <cell r="G59" t="str">
            <v>Preissac</v>
          </cell>
          <cell r="H59" t="str">
            <v>J0Y2E0</v>
          </cell>
          <cell r="I59">
            <v>819</v>
          </cell>
          <cell r="J59">
            <v>7325030</v>
          </cell>
          <cell r="K59">
            <v>39</v>
          </cell>
          <cell r="L59">
            <v>4763</v>
          </cell>
          <cell r="M59">
            <v>40</v>
          </cell>
          <cell r="N59">
            <v>3985</v>
          </cell>
        </row>
        <row r="60">
          <cell r="A60">
            <v>33969</v>
          </cell>
          <cell r="B60" t="str">
            <v>17</v>
          </cell>
          <cell r="C60" t="str">
            <v>Centre-du-Québec</v>
          </cell>
          <cell r="D60" t="str">
            <v>Côté(Denis)</v>
          </cell>
          <cell r="F60" t="str">
            <v>347, rang 3</v>
          </cell>
          <cell r="G60" t="str">
            <v>Laurierville</v>
          </cell>
          <cell r="H60" t="str">
            <v>G0S1P0</v>
          </cell>
          <cell r="I60">
            <v>819</v>
          </cell>
          <cell r="J60">
            <v>3654452</v>
          </cell>
          <cell r="K60">
            <v>172</v>
          </cell>
          <cell r="L60">
            <v>28496</v>
          </cell>
          <cell r="M60">
            <v>157</v>
          </cell>
          <cell r="N60">
            <v>32316</v>
          </cell>
        </row>
        <row r="61">
          <cell r="A61">
            <v>34066</v>
          </cell>
          <cell r="B61" t="str">
            <v>16</v>
          </cell>
          <cell r="C61" t="str">
            <v>Montérégie</v>
          </cell>
          <cell r="D61" t="str">
            <v>Labossière(André)</v>
          </cell>
          <cell r="F61" t="str">
            <v>1709, rang Fleury</v>
          </cell>
          <cell r="G61" t="str">
            <v>Saint-Jude</v>
          </cell>
          <cell r="H61" t="str">
            <v>J0H1P0</v>
          </cell>
          <cell r="I61">
            <v>450</v>
          </cell>
          <cell r="J61">
            <v>7926136</v>
          </cell>
          <cell r="K61">
            <v>17</v>
          </cell>
          <cell r="L61">
            <v>2506</v>
          </cell>
          <cell r="M61">
            <v>19</v>
          </cell>
          <cell r="N61">
            <v>4211</v>
          </cell>
        </row>
        <row r="62">
          <cell r="A62">
            <v>34397</v>
          </cell>
          <cell r="B62" t="str">
            <v>08</v>
          </cell>
          <cell r="C62" t="str">
            <v>Abitibi-Témiscamingue</v>
          </cell>
          <cell r="D62" t="str">
            <v>Falardeau(Paul)</v>
          </cell>
          <cell r="F62" t="str">
            <v>797, rang 6-7 Nord, R.R. 1</v>
          </cell>
          <cell r="G62" t="str">
            <v>Lorrainville</v>
          </cell>
          <cell r="H62" t="str">
            <v>J0Z2R0</v>
          </cell>
          <cell r="I62">
            <v>819</v>
          </cell>
          <cell r="J62">
            <v>6252759</v>
          </cell>
          <cell r="K62">
            <v>340</v>
          </cell>
          <cell r="L62">
            <v>46304</v>
          </cell>
          <cell r="M62">
            <v>320</v>
          </cell>
          <cell r="N62">
            <v>8570</v>
          </cell>
        </row>
        <row r="63">
          <cell r="A63">
            <v>35089</v>
          </cell>
          <cell r="B63" t="str">
            <v>16</v>
          </cell>
          <cell r="C63" t="str">
            <v>Montérégie</v>
          </cell>
          <cell r="D63" t="str">
            <v>Giard(Claude)</v>
          </cell>
          <cell r="F63" t="str">
            <v>2041, 4ième Rang</v>
          </cell>
          <cell r="G63" t="str">
            <v>Saint-Hugues</v>
          </cell>
          <cell r="H63" t="str">
            <v>J0H1N0</v>
          </cell>
          <cell r="I63">
            <v>450</v>
          </cell>
          <cell r="J63">
            <v>7942626</v>
          </cell>
          <cell r="K63">
            <v>16</v>
          </cell>
        </row>
        <row r="64">
          <cell r="A64">
            <v>35758</v>
          </cell>
          <cell r="B64" t="str">
            <v>05</v>
          </cell>
          <cell r="C64" t="str">
            <v>Estrie</v>
          </cell>
          <cell r="D64" t="str">
            <v>Duclos(Réjean)</v>
          </cell>
          <cell r="F64" t="str">
            <v>559, 1ère avenue, Suite 201</v>
          </cell>
          <cell r="G64" t="str">
            <v>Asbestos</v>
          </cell>
          <cell r="H64" t="str">
            <v>J1T4K4</v>
          </cell>
          <cell r="I64">
            <v>819</v>
          </cell>
          <cell r="J64">
            <v>8283422</v>
          </cell>
          <cell r="K64">
            <v>99</v>
          </cell>
          <cell r="L64">
            <v>3404</v>
          </cell>
          <cell r="M64">
            <v>83</v>
          </cell>
          <cell r="N64">
            <v>3201</v>
          </cell>
        </row>
        <row r="65">
          <cell r="A65">
            <v>36475</v>
          </cell>
          <cell r="B65" t="str">
            <v>05</v>
          </cell>
          <cell r="C65" t="str">
            <v>Estrie</v>
          </cell>
          <cell r="D65" t="str">
            <v>Clément(Oscar)</v>
          </cell>
          <cell r="F65" t="str">
            <v>1537 ch. Sandhill R.R.1</v>
          </cell>
          <cell r="G65" t="str">
            <v>Ascot Corner</v>
          </cell>
          <cell r="H65" t="str">
            <v>J0B1A0</v>
          </cell>
          <cell r="I65">
            <v>819</v>
          </cell>
          <cell r="J65">
            <v>5626161</v>
          </cell>
          <cell r="K65">
            <v>65</v>
          </cell>
          <cell r="L65">
            <v>17857</v>
          </cell>
          <cell r="M65">
            <v>62</v>
          </cell>
          <cell r="N65">
            <v>13216</v>
          </cell>
        </row>
        <row r="66">
          <cell r="A66">
            <v>37721</v>
          </cell>
          <cell r="B66" t="str">
            <v>17</v>
          </cell>
          <cell r="C66" t="str">
            <v>Centre-du-Québec</v>
          </cell>
          <cell r="D66" t="str">
            <v>Roy(Martial)</v>
          </cell>
          <cell r="E66" t="str">
            <v>Roy(Martial)</v>
          </cell>
          <cell r="F66" t="str">
            <v>1819, route Roy</v>
          </cell>
          <cell r="G66" t="str">
            <v>Saint-Pierre-Baptiste</v>
          </cell>
          <cell r="H66" t="str">
            <v>G0P1K0</v>
          </cell>
          <cell r="I66">
            <v>418</v>
          </cell>
          <cell r="J66">
            <v>4532663</v>
          </cell>
          <cell r="K66">
            <v>38</v>
          </cell>
          <cell r="L66">
            <v>6486</v>
          </cell>
          <cell r="M66">
            <v>40</v>
          </cell>
          <cell r="N66">
            <v>6100</v>
          </cell>
        </row>
        <row r="67">
          <cell r="A67">
            <v>38067</v>
          </cell>
          <cell r="B67" t="str">
            <v>05</v>
          </cell>
          <cell r="C67" t="str">
            <v>Estrie</v>
          </cell>
          <cell r="D67" t="str">
            <v>Lapointe(Jacques)</v>
          </cell>
          <cell r="E67" t="str">
            <v>Lapointe(Jocelyn)</v>
          </cell>
          <cell r="F67" t="str">
            <v>34, Route 108  R.R. 1</v>
          </cell>
          <cell r="G67" t="str">
            <v>Lambton</v>
          </cell>
          <cell r="H67" t="str">
            <v>G0M1H0</v>
          </cell>
          <cell r="I67">
            <v>418</v>
          </cell>
          <cell r="J67">
            <v>4867737</v>
          </cell>
          <cell r="K67">
            <v>62</v>
          </cell>
          <cell r="L67">
            <v>14549</v>
          </cell>
          <cell r="M67">
            <v>60</v>
          </cell>
          <cell r="N67">
            <v>18925</v>
          </cell>
        </row>
        <row r="68">
          <cell r="A68">
            <v>38612</v>
          </cell>
          <cell r="B68" t="str">
            <v>15</v>
          </cell>
          <cell r="C68" t="str">
            <v>Laurentides</v>
          </cell>
          <cell r="D68" t="str">
            <v>Gascon(André)</v>
          </cell>
          <cell r="F68" t="str">
            <v>598, Côte Morel</v>
          </cell>
          <cell r="G68" t="str">
            <v>Sainte-Sophie</v>
          </cell>
          <cell r="H68" t="str">
            <v>J5J2R8</v>
          </cell>
          <cell r="I68">
            <v>450</v>
          </cell>
          <cell r="J68">
            <v>4386758</v>
          </cell>
          <cell r="K68">
            <v>22</v>
          </cell>
          <cell r="M68">
            <v>23</v>
          </cell>
          <cell r="N68">
            <v>5529</v>
          </cell>
        </row>
        <row r="69">
          <cell r="A69">
            <v>38828</v>
          </cell>
          <cell r="B69" t="str">
            <v>17</v>
          </cell>
          <cell r="C69" t="str">
            <v>Centre-du-Québec</v>
          </cell>
          <cell r="D69" t="str">
            <v>Courtois(Marcel)</v>
          </cell>
          <cell r="F69" t="str">
            <v>955, route Gendron</v>
          </cell>
          <cell r="G69" t="str">
            <v>Saint-Valère</v>
          </cell>
          <cell r="H69" t="str">
            <v>G0P1M0</v>
          </cell>
          <cell r="I69">
            <v>819</v>
          </cell>
          <cell r="J69">
            <v>3532484</v>
          </cell>
          <cell r="K69">
            <v>19</v>
          </cell>
          <cell r="L69">
            <v>5091</v>
          </cell>
          <cell r="M69">
            <v>18</v>
          </cell>
          <cell r="N69">
            <v>6730</v>
          </cell>
        </row>
        <row r="70">
          <cell r="A70">
            <v>39057</v>
          </cell>
          <cell r="B70" t="str">
            <v>01</v>
          </cell>
          <cell r="C70" t="str">
            <v>Bas-Saint-Laurent</v>
          </cell>
          <cell r="D70" t="str">
            <v>Gagnon(Jean-Charles)</v>
          </cell>
          <cell r="F70" t="str">
            <v>547 route 195</v>
          </cell>
          <cell r="G70" t="str">
            <v>Saint-René-de-Matane</v>
          </cell>
          <cell r="H70" t="str">
            <v>G0J3E0</v>
          </cell>
          <cell r="I70">
            <v>418</v>
          </cell>
          <cell r="J70">
            <v>2243498</v>
          </cell>
          <cell r="K70">
            <v>46</v>
          </cell>
          <cell r="L70">
            <v>9191</v>
          </cell>
          <cell r="M70">
            <v>45</v>
          </cell>
          <cell r="N70">
            <v>13867</v>
          </cell>
        </row>
        <row r="71">
          <cell r="A71">
            <v>39834</v>
          </cell>
          <cell r="B71" t="str">
            <v>15</v>
          </cell>
          <cell r="C71" t="str">
            <v>Laurentides</v>
          </cell>
          <cell r="D71" t="str">
            <v>Silverson(William)</v>
          </cell>
          <cell r="F71" t="str">
            <v>3684, ch. Ile-aux-Chats</v>
          </cell>
          <cell r="G71" t="str">
            <v>Saint-André-d'Argenteuil</v>
          </cell>
          <cell r="H71" t="str">
            <v>J0V1X0</v>
          </cell>
          <cell r="I71">
            <v>450</v>
          </cell>
          <cell r="J71">
            <v>5624668</v>
          </cell>
          <cell r="K71">
            <v>71</v>
          </cell>
          <cell r="L71">
            <v>19009</v>
          </cell>
          <cell r="M71">
            <v>65</v>
          </cell>
          <cell r="N71">
            <v>16670</v>
          </cell>
        </row>
        <row r="72">
          <cell r="A72">
            <v>40048</v>
          </cell>
          <cell r="B72" t="str">
            <v>16</v>
          </cell>
          <cell r="C72" t="str">
            <v>Montérégie</v>
          </cell>
          <cell r="D72" t="str">
            <v>Racine(Serge)</v>
          </cell>
          <cell r="F72" t="str">
            <v>7880 chemin du Rapide Plat Nord</v>
          </cell>
          <cell r="G72" t="str">
            <v>Saint-Hyacinthe</v>
          </cell>
          <cell r="H72" t="str">
            <v>J2R1H6</v>
          </cell>
          <cell r="I72">
            <v>450</v>
          </cell>
          <cell r="J72">
            <v>7994409</v>
          </cell>
          <cell r="K72">
            <v>17</v>
          </cell>
          <cell r="L72">
            <v>1021</v>
          </cell>
          <cell r="M72">
            <v>21</v>
          </cell>
          <cell r="N72">
            <v>3651</v>
          </cell>
        </row>
        <row r="73">
          <cell r="A73">
            <v>40311</v>
          </cell>
          <cell r="B73" t="str">
            <v>02</v>
          </cell>
          <cell r="C73" t="str">
            <v>Saguenay-Lac-Saint-Jean</v>
          </cell>
          <cell r="D73" t="str">
            <v>Lapointe(Claude)</v>
          </cell>
          <cell r="F73" t="str">
            <v>665 rue Principale</v>
          </cell>
          <cell r="G73" t="str">
            <v>Saint-Edmond-les-Plaines</v>
          </cell>
          <cell r="H73" t="str">
            <v>G0W2M0</v>
          </cell>
          <cell r="I73">
            <v>418</v>
          </cell>
          <cell r="J73">
            <v>2743366</v>
          </cell>
          <cell r="K73">
            <v>25</v>
          </cell>
          <cell r="L73">
            <v>3817</v>
          </cell>
          <cell r="M73">
            <v>23</v>
          </cell>
          <cell r="N73">
            <v>4919</v>
          </cell>
        </row>
        <row r="74">
          <cell r="A74">
            <v>40352</v>
          </cell>
          <cell r="B74" t="str">
            <v>16</v>
          </cell>
          <cell r="C74" t="str">
            <v>Montérégie</v>
          </cell>
          <cell r="D74" t="str">
            <v>Riel(Jean-Paul)</v>
          </cell>
          <cell r="F74" t="str">
            <v>40, chemin Grande Ligne</v>
          </cell>
          <cell r="G74" t="str">
            <v>Frelighsburg</v>
          </cell>
          <cell r="H74" t="str">
            <v>J0J1C0</v>
          </cell>
          <cell r="I74">
            <v>450</v>
          </cell>
          <cell r="J74">
            <v>2985445</v>
          </cell>
          <cell r="K74">
            <v>17</v>
          </cell>
          <cell r="L74">
            <v>2660</v>
          </cell>
          <cell r="M74">
            <v>17</v>
          </cell>
          <cell r="N74">
            <v>2240</v>
          </cell>
        </row>
        <row r="75">
          <cell r="A75">
            <v>40493</v>
          </cell>
          <cell r="B75" t="str">
            <v>04</v>
          </cell>
          <cell r="C75" t="str">
            <v>Mauricie</v>
          </cell>
          <cell r="D75" t="str">
            <v>Gélinas(Arthur)</v>
          </cell>
          <cell r="F75" t="str">
            <v>550, rang Bellechasse</v>
          </cell>
          <cell r="G75" t="str">
            <v>Saint-Sévère</v>
          </cell>
          <cell r="H75" t="str">
            <v>G0X3B0</v>
          </cell>
          <cell r="I75">
            <v>819</v>
          </cell>
          <cell r="J75">
            <v>2645236</v>
          </cell>
          <cell r="K75">
            <v>17</v>
          </cell>
          <cell r="L75">
            <v>5184</v>
          </cell>
          <cell r="M75">
            <v>18</v>
          </cell>
          <cell r="N75">
            <v>1458</v>
          </cell>
        </row>
        <row r="76">
          <cell r="A76">
            <v>40626</v>
          </cell>
          <cell r="B76" t="str">
            <v>12</v>
          </cell>
          <cell r="C76" t="str">
            <v>Chaudière-Appalaches</v>
          </cell>
          <cell r="D76" t="str">
            <v>Jamieson(Rufus John)</v>
          </cell>
          <cell r="F76" t="str">
            <v>271 rue des Fondateurs</v>
          </cell>
          <cell r="G76" t="str">
            <v>Kinnear's Mills</v>
          </cell>
          <cell r="H76" t="str">
            <v>G0N1K0</v>
          </cell>
          <cell r="I76">
            <v>418</v>
          </cell>
          <cell r="J76">
            <v>4243574</v>
          </cell>
          <cell r="K76">
            <v>23</v>
          </cell>
          <cell r="L76">
            <v>3367</v>
          </cell>
          <cell r="M76">
            <v>20</v>
          </cell>
          <cell r="N76">
            <v>3700</v>
          </cell>
        </row>
        <row r="77">
          <cell r="A77">
            <v>41368</v>
          </cell>
          <cell r="B77" t="str">
            <v>01</v>
          </cell>
          <cell r="C77" t="str">
            <v>Bas-Saint-Laurent</v>
          </cell>
          <cell r="D77" t="str">
            <v>Côté(Réjean)</v>
          </cell>
          <cell r="F77" t="str">
            <v>2, du Rempart, C.P. 523</v>
          </cell>
          <cell r="G77" t="str">
            <v>Saint-Jean-de-Dieu</v>
          </cell>
          <cell r="H77" t="str">
            <v>G0L3M0</v>
          </cell>
          <cell r="I77">
            <v>418</v>
          </cell>
          <cell r="J77">
            <v>9632904</v>
          </cell>
          <cell r="K77">
            <v>20</v>
          </cell>
        </row>
        <row r="78">
          <cell r="A78">
            <v>42556</v>
          </cell>
          <cell r="B78" t="str">
            <v>05</v>
          </cell>
          <cell r="C78" t="str">
            <v>Estrie</v>
          </cell>
          <cell r="D78" t="str">
            <v>Ferme Janasy enr.</v>
          </cell>
          <cell r="E78" t="str">
            <v>Charron(Denis)</v>
          </cell>
          <cell r="F78" t="str">
            <v>176, chemin Kingscroft</v>
          </cell>
          <cell r="G78" t="str">
            <v>Hatley</v>
          </cell>
          <cell r="H78" t="str">
            <v>J0B4B0</v>
          </cell>
          <cell r="I78">
            <v>819</v>
          </cell>
          <cell r="J78">
            <v>8384367</v>
          </cell>
          <cell r="K78">
            <v>43</v>
          </cell>
          <cell r="L78">
            <v>6590</v>
          </cell>
          <cell r="M78">
            <v>43</v>
          </cell>
          <cell r="N78">
            <v>8696</v>
          </cell>
        </row>
        <row r="79">
          <cell r="A79">
            <v>42606</v>
          </cell>
          <cell r="B79" t="str">
            <v>05</v>
          </cell>
          <cell r="C79" t="str">
            <v>Estrie</v>
          </cell>
          <cell r="D79" t="str">
            <v>Ferme Toussaint S.E.N.C.</v>
          </cell>
          <cell r="E79" t="str">
            <v>Toussaint(Yves et Fabrice)</v>
          </cell>
          <cell r="F79" t="str">
            <v>331 chemin North</v>
          </cell>
          <cell r="G79" t="str">
            <v>Cookshire-Eaton</v>
          </cell>
          <cell r="H79" t="str">
            <v>J0B1M0</v>
          </cell>
          <cell r="I79">
            <v>819</v>
          </cell>
          <cell r="J79">
            <v>5667298</v>
          </cell>
          <cell r="K79">
            <v>26</v>
          </cell>
          <cell r="L79">
            <v>3946</v>
          </cell>
          <cell r="M79">
            <v>20</v>
          </cell>
          <cell r="N79">
            <v>6165</v>
          </cell>
        </row>
        <row r="80">
          <cell r="A80">
            <v>42762</v>
          </cell>
          <cell r="B80" t="str">
            <v>03</v>
          </cell>
          <cell r="C80" t="str">
            <v>Capitale-Nationale</v>
          </cell>
          <cell r="D80" t="str">
            <v>Ferme Laperrière enr.</v>
          </cell>
          <cell r="E80" t="str">
            <v>Laperrière(Paul)</v>
          </cell>
          <cell r="F80" t="str">
            <v>378, 3e Rang Ouest</v>
          </cell>
          <cell r="G80" t="str">
            <v>Saint-Augustin-de-Desmaures</v>
          </cell>
          <cell r="H80" t="str">
            <v>G3A1W8</v>
          </cell>
          <cell r="I80">
            <v>418</v>
          </cell>
          <cell r="J80">
            <v>8782384</v>
          </cell>
          <cell r="K80">
            <v>13</v>
          </cell>
          <cell r="L80">
            <v>618</v>
          </cell>
        </row>
        <row r="81">
          <cell r="A81">
            <v>43240</v>
          </cell>
          <cell r="B81" t="str">
            <v>05</v>
          </cell>
          <cell r="C81" t="str">
            <v>Estrie</v>
          </cell>
          <cell r="D81" t="str">
            <v>Coulombe(Fidèle)</v>
          </cell>
          <cell r="F81" t="str">
            <v>155, Route 108</v>
          </cell>
          <cell r="G81" t="str">
            <v>Courcelles</v>
          </cell>
          <cell r="H81" t="str">
            <v>G0M1C0</v>
          </cell>
          <cell r="I81">
            <v>418</v>
          </cell>
          <cell r="J81">
            <v>4835434</v>
          </cell>
          <cell r="K81">
            <v>11</v>
          </cell>
        </row>
        <row r="82">
          <cell r="A82">
            <v>43588</v>
          </cell>
          <cell r="B82" t="str">
            <v>05</v>
          </cell>
          <cell r="C82" t="str">
            <v>Estrie</v>
          </cell>
          <cell r="D82" t="str">
            <v>Ferme B. &amp; M. Courtemanche enr.</v>
          </cell>
          <cell r="E82" t="str">
            <v>Courtemanche(Bernard)</v>
          </cell>
          <cell r="F82" t="str">
            <v>413, route 222</v>
          </cell>
          <cell r="G82" t="str">
            <v>Racine</v>
          </cell>
          <cell r="H82" t="str">
            <v>J0E1Y0</v>
          </cell>
          <cell r="I82">
            <v>450</v>
          </cell>
          <cell r="J82">
            <v>5322342</v>
          </cell>
          <cell r="K82">
            <v>38</v>
          </cell>
          <cell r="L82">
            <v>6599</v>
          </cell>
          <cell r="M82">
            <v>31</v>
          </cell>
          <cell r="N82">
            <v>4082</v>
          </cell>
        </row>
        <row r="83">
          <cell r="A83">
            <v>44263</v>
          </cell>
          <cell r="B83" t="str">
            <v>15</v>
          </cell>
          <cell r="C83" t="str">
            <v>Laurentides</v>
          </cell>
          <cell r="D83" t="str">
            <v>Mainville(Rémi)</v>
          </cell>
          <cell r="F83" t="str">
            <v>318 rang St-Étienne</v>
          </cell>
          <cell r="G83" t="str">
            <v>Saint-Placide</v>
          </cell>
          <cell r="H83" t="str">
            <v>J0V2B0</v>
          </cell>
          <cell r="I83">
            <v>450</v>
          </cell>
          <cell r="J83">
            <v>2583691</v>
          </cell>
          <cell r="K83">
            <v>11</v>
          </cell>
          <cell r="L83">
            <v>622</v>
          </cell>
        </row>
        <row r="84">
          <cell r="A84">
            <v>44685</v>
          </cell>
          <cell r="B84" t="str">
            <v>02</v>
          </cell>
          <cell r="C84" t="str">
            <v>Saguenay-Lac-Saint-Jean</v>
          </cell>
          <cell r="D84" t="str">
            <v>Girard(Gilles)</v>
          </cell>
          <cell r="F84" t="str">
            <v>4727 chemin St-Éloi</v>
          </cell>
          <cell r="G84" t="str">
            <v>Jonquière</v>
          </cell>
          <cell r="H84" t="str">
            <v>G7X7V4</v>
          </cell>
          <cell r="I84">
            <v>418</v>
          </cell>
          <cell r="J84">
            <v>5478944</v>
          </cell>
          <cell r="K84">
            <v>26</v>
          </cell>
          <cell r="L84">
            <v>3930</v>
          </cell>
          <cell r="M84">
            <v>30</v>
          </cell>
          <cell r="N84">
            <v>4172</v>
          </cell>
        </row>
        <row r="85">
          <cell r="A85">
            <v>45419</v>
          </cell>
          <cell r="B85" t="str">
            <v>17</v>
          </cell>
          <cell r="C85" t="str">
            <v>Centre-du-Québec</v>
          </cell>
          <cell r="D85" t="str">
            <v>Descoteaux(Évariste)</v>
          </cell>
          <cell r="F85" t="str">
            <v>716, rang 7</v>
          </cell>
          <cell r="G85" t="str">
            <v>Saint-Félix-de-Kingsey</v>
          </cell>
          <cell r="H85" t="str">
            <v>J0B2T0</v>
          </cell>
          <cell r="I85">
            <v>819</v>
          </cell>
          <cell r="J85">
            <v>8482235</v>
          </cell>
          <cell r="K85">
            <v>16</v>
          </cell>
          <cell r="L85">
            <v>653</v>
          </cell>
        </row>
        <row r="86">
          <cell r="A86">
            <v>45518</v>
          </cell>
          <cell r="B86" t="str">
            <v>08</v>
          </cell>
          <cell r="C86" t="str">
            <v>Abitibi-Témiscamingue</v>
          </cell>
          <cell r="D86" t="str">
            <v>Hamelin(Aldé)</v>
          </cell>
          <cell r="F86" t="str">
            <v>1389, rang 6-7</v>
          </cell>
          <cell r="G86" t="str">
            <v>La Sarre</v>
          </cell>
          <cell r="H86" t="str">
            <v>J9Z2X2</v>
          </cell>
          <cell r="I86">
            <v>819</v>
          </cell>
          <cell r="J86">
            <v>3335231</v>
          </cell>
          <cell r="L86">
            <v>17992</v>
          </cell>
        </row>
        <row r="87">
          <cell r="A87">
            <v>45690</v>
          </cell>
          <cell r="B87" t="str">
            <v>14</v>
          </cell>
          <cell r="C87" t="str">
            <v>Lanaudière</v>
          </cell>
          <cell r="D87" t="str">
            <v>La Ferme Vaucluse ltée</v>
          </cell>
          <cell r="E87" t="str">
            <v>Raynault(Jacques)</v>
          </cell>
          <cell r="F87" t="str">
            <v>2010, chemin du Roy</v>
          </cell>
          <cell r="G87" t="str">
            <v>L'Assomption</v>
          </cell>
          <cell r="H87" t="str">
            <v>J5W4Z3</v>
          </cell>
          <cell r="I87">
            <v>450</v>
          </cell>
          <cell r="J87">
            <v>5885656</v>
          </cell>
          <cell r="K87">
            <v>42</v>
          </cell>
          <cell r="L87">
            <v>5862</v>
          </cell>
          <cell r="M87">
            <v>41</v>
          </cell>
          <cell r="N87">
            <v>7162</v>
          </cell>
        </row>
        <row r="88">
          <cell r="A88">
            <v>46284</v>
          </cell>
          <cell r="B88" t="str">
            <v>01</v>
          </cell>
          <cell r="C88" t="str">
            <v>Bas-Saint-Laurent</v>
          </cell>
          <cell r="D88" t="str">
            <v>April(Claude-André)</v>
          </cell>
          <cell r="F88" t="str">
            <v>802, rang 8</v>
          </cell>
          <cell r="G88" t="str">
            <v>Saint-Clément</v>
          </cell>
          <cell r="H88" t="str">
            <v>G0L2N0</v>
          </cell>
          <cell r="I88">
            <v>418</v>
          </cell>
          <cell r="J88">
            <v>9632912</v>
          </cell>
          <cell r="K88">
            <v>37</v>
          </cell>
          <cell r="L88">
            <v>3266</v>
          </cell>
          <cell r="M88">
            <v>38</v>
          </cell>
          <cell r="N88">
            <v>5814</v>
          </cell>
        </row>
        <row r="89">
          <cell r="A89">
            <v>46326</v>
          </cell>
          <cell r="B89" t="str">
            <v>05</v>
          </cell>
          <cell r="C89" t="str">
            <v>Estrie</v>
          </cell>
          <cell r="D89" t="str">
            <v>Deacon(Warren)</v>
          </cell>
          <cell r="F89" t="str">
            <v>175, chemin Flanders, R.R.2</v>
          </cell>
          <cell r="G89" t="str">
            <v>Waterville</v>
          </cell>
          <cell r="H89" t="str">
            <v>J0B3H0</v>
          </cell>
          <cell r="I89">
            <v>819</v>
          </cell>
          <cell r="J89">
            <v>8372819</v>
          </cell>
          <cell r="K89">
            <v>122</v>
          </cell>
          <cell r="L89">
            <v>24671</v>
          </cell>
          <cell r="M89">
            <v>118</v>
          </cell>
          <cell r="N89">
            <v>25524</v>
          </cell>
        </row>
        <row r="90">
          <cell r="A90">
            <v>46367</v>
          </cell>
          <cell r="B90" t="str">
            <v>16</v>
          </cell>
          <cell r="C90" t="str">
            <v>Montérégie</v>
          </cell>
          <cell r="D90" t="str">
            <v>Ferme des Marguerites inc.</v>
          </cell>
          <cell r="E90" t="str">
            <v>Goyette(François)</v>
          </cell>
          <cell r="F90" t="str">
            <v>587, 4 ième Rang Sud</v>
          </cell>
          <cell r="G90" t="str">
            <v>Saint-Jean-sur-Richelieu</v>
          </cell>
          <cell r="H90" t="str">
            <v>J2X5V1</v>
          </cell>
          <cell r="I90">
            <v>450</v>
          </cell>
          <cell r="J90">
            <v>3464094</v>
          </cell>
          <cell r="K90">
            <v>23</v>
          </cell>
          <cell r="L90">
            <v>300</v>
          </cell>
          <cell r="M90">
            <v>22</v>
          </cell>
          <cell r="N90">
            <v>554</v>
          </cell>
        </row>
        <row r="91">
          <cell r="A91">
            <v>46532</v>
          </cell>
          <cell r="B91" t="str">
            <v>12</v>
          </cell>
          <cell r="C91" t="str">
            <v>Chaudière-Appalaches</v>
          </cell>
          <cell r="D91" t="str">
            <v>Brochu(Denis)</v>
          </cell>
          <cell r="F91" t="str">
            <v>54, route Aubé</v>
          </cell>
          <cell r="G91" t="str">
            <v>Saint-Nazaire-de-Dorchester</v>
          </cell>
          <cell r="H91" t="str">
            <v>G0R3T0</v>
          </cell>
          <cell r="I91">
            <v>418</v>
          </cell>
          <cell r="J91">
            <v>6425421</v>
          </cell>
          <cell r="K91">
            <v>42</v>
          </cell>
          <cell r="L91">
            <v>3402</v>
          </cell>
          <cell r="M91">
            <v>30</v>
          </cell>
          <cell r="N91">
            <v>3150</v>
          </cell>
        </row>
        <row r="92">
          <cell r="A92">
            <v>46904</v>
          </cell>
          <cell r="B92" t="str">
            <v>02</v>
          </cell>
          <cell r="C92" t="str">
            <v>Saguenay-Lac-Saint-Jean</v>
          </cell>
          <cell r="D92" t="str">
            <v>Lavoie(Laurent)</v>
          </cell>
          <cell r="F92" t="str">
            <v>1394, rang 8 nord</v>
          </cell>
          <cell r="G92" t="str">
            <v>Saint-Bruno</v>
          </cell>
          <cell r="H92" t="str">
            <v>G0W2L0</v>
          </cell>
          <cell r="I92">
            <v>418</v>
          </cell>
          <cell r="J92">
            <v>3433082</v>
          </cell>
          <cell r="K92">
            <v>30</v>
          </cell>
          <cell r="L92">
            <v>2642</v>
          </cell>
          <cell r="M92">
            <v>28</v>
          </cell>
          <cell r="N92">
            <v>6383</v>
          </cell>
        </row>
        <row r="93">
          <cell r="A93">
            <v>47266</v>
          </cell>
          <cell r="B93" t="str">
            <v>05</v>
          </cell>
          <cell r="C93" t="str">
            <v>Estrie</v>
          </cell>
          <cell r="D93" t="str">
            <v>Proulx(Denis)</v>
          </cell>
          <cell r="F93" t="str">
            <v>190 chemin Vallée</v>
          </cell>
          <cell r="G93" t="str">
            <v>Richmond</v>
          </cell>
          <cell r="H93" t="str">
            <v>J0B2H0</v>
          </cell>
          <cell r="I93">
            <v>819</v>
          </cell>
          <cell r="J93">
            <v>8263033</v>
          </cell>
          <cell r="K93">
            <v>26</v>
          </cell>
          <cell r="L93">
            <v>4626</v>
          </cell>
          <cell r="M93">
            <v>17</v>
          </cell>
          <cell r="N93">
            <v>566</v>
          </cell>
        </row>
        <row r="94">
          <cell r="A94">
            <v>47803</v>
          </cell>
          <cell r="B94" t="str">
            <v>12</v>
          </cell>
          <cell r="C94" t="str">
            <v>Chaudière-Appalaches</v>
          </cell>
          <cell r="D94" t="str">
            <v>Lessard(Louis-Marie)</v>
          </cell>
          <cell r="E94" t="str">
            <v>Lessard(Louis-Marie)</v>
          </cell>
          <cell r="F94" t="str">
            <v>360,  rang des Érables</v>
          </cell>
          <cell r="G94" t="str">
            <v>Saint-Joseph-des-Érables</v>
          </cell>
          <cell r="H94" t="str">
            <v>G0S2V0</v>
          </cell>
          <cell r="I94">
            <v>418</v>
          </cell>
          <cell r="J94">
            <v>3975820</v>
          </cell>
          <cell r="M94">
            <v>26</v>
          </cell>
          <cell r="N94">
            <v>5874</v>
          </cell>
        </row>
        <row r="95">
          <cell r="A95">
            <v>50716</v>
          </cell>
          <cell r="B95" t="str">
            <v>17</v>
          </cell>
          <cell r="C95" t="str">
            <v>Centre-du-Québec</v>
          </cell>
          <cell r="D95" t="str">
            <v>Ouellet(Bertrand)</v>
          </cell>
          <cell r="F95" t="str">
            <v>892 rang 16</v>
          </cell>
          <cell r="G95" t="str">
            <v>Villeroy</v>
          </cell>
          <cell r="H95" t="str">
            <v>G0S3K0</v>
          </cell>
          <cell r="I95">
            <v>819</v>
          </cell>
          <cell r="J95">
            <v>3854747</v>
          </cell>
          <cell r="K95">
            <v>39</v>
          </cell>
          <cell r="L95">
            <v>6717</v>
          </cell>
          <cell r="M95">
            <v>37</v>
          </cell>
          <cell r="N95">
            <v>6717</v>
          </cell>
        </row>
        <row r="96">
          <cell r="A96">
            <v>51144</v>
          </cell>
          <cell r="B96" t="str">
            <v>05</v>
          </cell>
          <cell r="C96" t="str">
            <v>Estrie</v>
          </cell>
          <cell r="D96" t="str">
            <v>Morin(Denis)</v>
          </cell>
          <cell r="F96" t="str">
            <v>728 ch. Morin</v>
          </cell>
          <cell r="G96" t="str">
            <v>Stratford</v>
          </cell>
          <cell r="H96" t="str">
            <v>G0Y1P0</v>
          </cell>
          <cell r="I96">
            <v>418</v>
          </cell>
          <cell r="J96">
            <v>4432688</v>
          </cell>
          <cell r="K96">
            <v>127</v>
          </cell>
          <cell r="L96">
            <v>6693</v>
          </cell>
          <cell r="M96">
            <v>124</v>
          </cell>
          <cell r="N96">
            <v>11564</v>
          </cell>
        </row>
        <row r="97">
          <cell r="A97">
            <v>51342</v>
          </cell>
          <cell r="B97" t="str">
            <v>12</v>
          </cell>
          <cell r="C97" t="str">
            <v>Chaudière-Appalaches</v>
          </cell>
          <cell r="D97" t="str">
            <v>Larivière(Florian)</v>
          </cell>
          <cell r="F97" t="str">
            <v>420, rang St-François</v>
          </cell>
          <cell r="G97" t="str">
            <v>Sainte-Hénédine</v>
          </cell>
          <cell r="H97" t="str">
            <v>G0S2R0</v>
          </cell>
          <cell r="I97">
            <v>418</v>
          </cell>
          <cell r="J97">
            <v>9353279</v>
          </cell>
          <cell r="K97">
            <v>31</v>
          </cell>
          <cell r="L97">
            <v>243</v>
          </cell>
        </row>
        <row r="98">
          <cell r="A98">
            <v>54387</v>
          </cell>
          <cell r="B98" t="str">
            <v>17</v>
          </cell>
          <cell r="C98" t="str">
            <v>Centre-du-Québec</v>
          </cell>
          <cell r="D98" t="str">
            <v>Beaurivage(Gilles)</v>
          </cell>
          <cell r="E98" t="str">
            <v>Beaurivage(Gilles)</v>
          </cell>
          <cell r="F98" t="str">
            <v>755, Ste-Hélène</v>
          </cell>
          <cell r="G98" t="str">
            <v>Saint-Samuel</v>
          </cell>
          <cell r="H98" t="str">
            <v>G0Z1G0</v>
          </cell>
          <cell r="I98">
            <v>819</v>
          </cell>
          <cell r="J98">
            <v>3532562</v>
          </cell>
          <cell r="K98">
            <v>40</v>
          </cell>
          <cell r="L98">
            <v>6836</v>
          </cell>
          <cell r="M98">
            <v>36</v>
          </cell>
          <cell r="N98">
            <v>7666</v>
          </cell>
        </row>
        <row r="99">
          <cell r="A99">
            <v>54403</v>
          </cell>
          <cell r="B99" t="str">
            <v>04</v>
          </cell>
          <cell r="C99" t="str">
            <v>Mauricie</v>
          </cell>
          <cell r="D99" t="str">
            <v>Leblanc(Gérard)</v>
          </cell>
          <cell r="F99" t="str">
            <v>1280, Petite Carrière</v>
          </cell>
          <cell r="G99" t="str">
            <v>Sainte-Ursule</v>
          </cell>
          <cell r="H99" t="str">
            <v>J0K3M0</v>
          </cell>
          <cell r="I99">
            <v>819</v>
          </cell>
          <cell r="J99">
            <v>2282466</v>
          </cell>
          <cell r="K99">
            <v>19</v>
          </cell>
          <cell r="L99">
            <v>3926</v>
          </cell>
        </row>
        <row r="100">
          <cell r="A100">
            <v>54940</v>
          </cell>
          <cell r="B100" t="str">
            <v>07</v>
          </cell>
          <cell r="C100" t="str">
            <v>Outaouais</v>
          </cell>
          <cell r="D100" t="str">
            <v>Carpentier(Richard)</v>
          </cell>
          <cell r="F100" t="str">
            <v>986, rang 5</v>
          </cell>
          <cell r="G100" t="str">
            <v>Thurso</v>
          </cell>
          <cell r="H100" t="str">
            <v>J0X3B0</v>
          </cell>
          <cell r="I100">
            <v>819</v>
          </cell>
          <cell r="J100">
            <v>9869590</v>
          </cell>
          <cell r="K100">
            <v>93</v>
          </cell>
          <cell r="L100">
            <v>15944</v>
          </cell>
          <cell r="M100">
            <v>96</v>
          </cell>
          <cell r="N100">
            <v>15944</v>
          </cell>
        </row>
        <row r="101">
          <cell r="A101">
            <v>58131</v>
          </cell>
          <cell r="B101" t="str">
            <v>05</v>
          </cell>
          <cell r="C101" t="str">
            <v>Estrie</v>
          </cell>
          <cell r="D101" t="str">
            <v>Thibault(Jean-Pierre)</v>
          </cell>
          <cell r="F101" t="str">
            <v>218, 6e Rang</v>
          </cell>
          <cell r="G101" t="str">
            <v>Saint-François-Xavier-de-Brompton</v>
          </cell>
          <cell r="H101" t="str">
            <v>J0B2V0</v>
          </cell>
          <cell r="I101">
            <v>819</v>
          </cell>
          <cell r="J101">
            <v>8454905</v>
          </cell>
          <cell r="K101">
            <v>13</v>
          </cell>
          <cell r="L101">
            <v>1251</v>
          </cell>
          <cell r="M101">
            <v>21</v>
          </cell>
          <cell r="N101">
            <v>3791</v>
          </cell>
        </row>
        <row r="102">
          <cell r="A102">
            <v>59071</v>
          </cell>
          <cell r="B102" t="str">
            <v>12</v>
          </cell>
          <cell r="C102" t="str">
            <v>Chaudière-Appalaches</v>
          </cell>
          <cell r="D102" t="str">
            <v>Normand(Florent)</v>
          </cell>
          <cell r="F102" t="str">
            <v>185, Route 216</v>
          </cell>
          <cell r="G102" t="str">
            <v>Sainte-Marguerite (de Beauce)</v>
          </cell>
          <cell r="H102" t="str">
            <v>G0S2X0</v>
          </cell>
          <cell r="I102">
            <v>418</v>
          </cell>
          <cell r="J102">
            <v>9353217</v>
          </cell>
          <cell r="K102">
            <v>15</v>
          </cell>
          <cell r="L102">
            <v>3954</v>
          </cell>
        </row>
        <row r="103">
          <cell r="A103">
            <v>59758</v>
          </cell>
          <cell r="B103" t="str">
            <v>12</v>
          </cell>
          <cell r="C103" t="str">
            <v>Chaudière-Appalaches</v>
          </cell>
          <cell r="D103" t="str">
            <v>Fortin(Clermont)</v>
          </cell>
          <cell r="F103" t="str">
            <v>9105, 127e Rue</v>
          </cell>
          <cell r="G103" t="str">
            <v>Saint-Georges (de Beauce)</v>
          </cell>
          <cell r="H103" t="str">
            <v>G5Y5B9</v>
          </cell>
          <cell r="I103">
            <v>418</v>
          </cell>
          <cell r="J103">
            <v>2286945</v>
          </cell>
          <cell r="K103">
            <v>47</v>
          </cell>
          <cell r="L103">
            <v>9111</v>
          </cell>
          <cell r="M103">
            <v>49</v>
          </cell>
          <cell r="N103">
            <v>11171</v>
          </cell>
        </row>
        <row r="104">
          <cell r="A104">
            <v>61184</v>
          </cell>
          <cell r="B104" t="str">
            <v>02</v>
          </cell>
          <cell r="C104" t="str">
            <v>Saguenay-Lac-Saint-Jean</v>
          </cell>
          <cell r="D104" t="str">
            <v>Allard(Yvon)</v>
          </cell>
          <cell r="F104" t="str">
            <v>763, chemin principal</v>
          </cell>
          <cell r="G104" t="str">
            <v>Sainte-Jeanne-d'Arc</v>
          </cell>
          <cell r="H104" t="str">
            <v>G0W1E0</v>
          </cell>
          <cell r="I104">
            <v>418</v>
          </cell>
          <cell r="J104">
            <v>2768904</v>
          </cell>
          <cell r="K104">
            <v>49</v>
          </cell>
          <cell r="M104">
            <v>49</v>
          </cell>
        </row>
        <row r="105">
          <cell r="A105">
            <v>61507</v>
          </cell>
          <cell r="B105" t="str">
            <v>07</v>
          </cell>
          <cell r="C105" t="str">
            <v>Outaouais</v>
          </cell>
          <cell r="D105" t="str">
            <v>Tracy(John J.)</v>
          </cell>
          <cell r="F105" t="str">
            <v>Box 05</v>
          </cell>
          <cell r="G105" t="str">
            <v>Shawville</v>
          </cell>
          <cell r="H105" t="str">
            <v>J0X2Y0</v>
          </cell>
          <cell r="I105">
            <v>819</v>
          </cell>
          <cell r="J105">
            <v>6473476</v>
          </cell>
          <cell r="K105">
            <v>39</v>
          </cell>
          <cell r="L105">
            <v>5999</v>
          </cell>
          <cell r="M105">
            <v>37</v>
          </cell>
          <cell r="N105">
            <v>8135</v>
          </cell>
        </row>
        <row r="106">
          <cell r="A106">
            <v>62281</v>
          </cell>
          <cell r="B106" t="str">
            <v>04</v>
          </cell>
          <cell r="C106" t="str">
            <v>Mauricie</v>
          </cell>
          <cell r="D106" t="str">
            <v>Lemyre(Robert)</v>
          </cell>
          <cell r="F106" t="str">
            <v>472, Paquin</v>
          </cell>
          <cell r="G106" t="str">
            <v>Saint-Justin</v>
          </cell>
          <cell r="H106" t="str">
            <v>J0K2V0</v>
          </cell>
          <cell r="I106">
            <v>819</v>
          </cell>
          <cell r="J106">
            <v>2274415</v>
          </cell>
          <cell r="K106">
            <v>39</v>
          </cell>
          <cell r="L106">
            <v>3039</v>
          </cell>
          <cell r="M106">
            <v>46</v>
          </cell>
          <cell r="N106">
            <v>5733</v>
          </cell>
        </row>
        <row r="107">
          <cell r="A107">
            <v>62299</v>
          </cell>
          <cell r="B107" t="str">
            <v>05</v>
          </cell>
          <cell r="C107" t="str">
            <v>Estrie</v>
          </cell>
          <cell r="D107" t="str">
            <v>Lowry(Keith)</v>
          </cell>
          <cell r="F107" t="str">
            <v>355, route 253</v>
          </cell>
          <cell r="G107" t="str">
            <v>Cookshire-Eaton</v>
          </cell>
          <cell r="H107" t="str">
            <v>J0B1M0</v>
          </cell>
          <cell r="I107">
            <v>819</v>
          </cell>
          <cell r="J107">
            <v>8755393</v>
          </cell>
          <cell r="K107">
            <v>39</v>
          </cell>
          <cell r="L107">
            <v>9521</v>
          </cell>
          <cell r="M107">
            <v>40</v>
          </cell>
          <cell r="N107">
            <v>6982</v>
          </cell>
        </row>
        <row r="108">
          <cell r="A108">
            <v>62737</v>
          </cell>
          <cell r="B108" t="str">
            <v>01</v>
          </cell>
          <cell r="C108" t="str">
            <v>Bas-Saint-Laurent</v>
          </cell>
          <cell r="D108" t="str">
            <v>Beaulieu(Raymond)</v>
          </cell>
          <cell r="F108" t="str">
            <v>517 chemin Fraserville</v>
          </cell>
          <cell r="G108" t="str">
            <v>Rivière-du-Loup</v>
          </cell>
          <cell r="H108" t="str">
            <v>G5R3Y4</v>
          </cell>
          <cell r="I108">
            <v>418</v>
          </cell>
          <cell r="J108">
            <v>8624287</v>
          </cell>
          <cell r="K108">
            <v>25</v>
          </cell>
          <cell r="L108">
            <v>3697</v>
          </cell>
          <cell r="M108">
            <v>26</v>
          </cell>
          <cell r="N108">
            <v>2839</v>
          </cell>
        </row>
        <row r="109">
          <cell r="A109">
            <v>62778</v>
          </cell>
          <cell r="B109" t="str">
            <v>12</v>
          </cell>
          <cell r="C109" t="str">
            <v>Chaudière-Appalaches</v>
          </cell>
          <cell r="D109" t="str">
            <v>Drouin(Marc)</v>
          </cell>
          <cell r="F109" t="str">
            <v>958, rang Gosford</v>
          </cell>
          <cell r="G109" t="str">
            <v>Sainte-Agathe-de-Lotbinière</v>
          </cell>
          <cell r="H109" t="str">
            <v>G0S2A0</v>
          </cell>
          <cell r="I109">
            <v>418</v>
          </cell>
          <cell r="J109">
            <v>5992715</v>
          </cell>
          <cell r="K109">
            <v>68</v>
          </cell>
          <cell r="L109">
            <v>12167</v>
          </cell>
          <cell r="M109">
            <v>62</v>
          </cell>
          <cell r="N109">
            <v>15921</v>
          </cell>
        </row>
        <row r="110">
          <cell r="A110">
            <v>63149</v>
          </cell>
          <cell r="B110" t="str">
            <v>08</v>
          </cell>
          <cell r="C110" t="str">
            <v>Abitibi-Témiscamingue</v>
          </cell>
          <cell r="D110" t="str">
            <v>Desbiens(Jeanne)</v>
          </cell>
          <cell r="F110" t="str">
            <v>947, chemin Vézina</v>
          </cell>
          <cell r="G110" t="str">
            <v>Amos</v>
          </cell>
          <cell r="H110" t="str">
            <v>J9T3A1</v>
          </cell>
          <cell r="I110">
            <v>819</v>
          </cell>
          <cell r="J110">
            <v>7272318</v>
          </cell>
          <cell r="K110">
            <v>35</v>
          </cell>
          <cell r="L110">
            <v>12467</v>
          </cell>
          <cell r="M110">
            <v>32</v>
          </cell>
          <cell r="N110">
            <v>8474</v>
          </cell>
        </row>
        <row r="111">
          <cell r="A111">
            <v>63677</v>
          </cell>
          <cell r="B111" t="str">
            <v>17</v>
          </cell>
          <cell r="C111" t="str">
            <v>Centre-du-Québec</v>
          </cell>
          <cell r="D111" t="str">
            <v>Parent(Gérard)</v>
          </cell>
          <cell r="F111" t="str">
            <v>1160, rang 9</v>
          </cell>
          <cell r="G111" t="str">
            <v>Wickham</v>
          </cell>
          <cell r="H111" t="str">
            <v>J0C1S0</v>
          </cell>
          <cell r="I111">
            <v>819</v>
          </cell>
          <cell r="J111">
            <v>3987837</v>
          </cell>
          <cell r="K111">
            <v>60</v>
          </cell>
          <cell r="L111">
            <v>4918</v>
          </cell>
          <cell r="M111">
            <v>68</v>
          </cell>
          <cell r="N111">
            <v>5717</v>
          </cell>
        </row>
        <row r="112">
          <cell r="A112">
            <v>63685</v>
          </cell>
          <cell r="B112" t="str">
            <v>08</v>
          </cell>
          <cell r="C112" t="str">
            <v>Abitibi-Témiscamingue</v>
          </cell>
          <cell r="D112" t="str">
            <v>Ferme des Trembles enr.</v>
          </cell>
          <cell r="E112" t="str">
            <v>Roy(Bertrand)</v>
          </cell>
          <cell r="F112" t="str">
            <v>240, rang 4 Ouest, R.R. 1</v>
          </cell>
          <cell r="G112" t="str">
            <v>Clerval</v>
          </cell>
          <cell r="H112" t="str">
            <v>J0Z1R0</v>
          </cell>
          <cell r="I112">
            <v>819</v>
          </cell>
          <cell r="J112">
            <v>7832385</v>
          </cell>
          <cell r="K112">
            <v>30</v>
          </cell>
          <cell r="M112">
            <v>35</v>
          </cell>
          <cell r="N112">
            <v>3629</v>
          </cell>
        </row>
        <row r="113">
          <cell r="A113">
            <v>63768</v>
          </cell>
          <cell r="B113" t="str">
            <v>12</v>
          </cell>
          <cell r="C113" t="str">
            <v>Chaudière-Appalaches</v>
          </cell>
          <cell r="D113" t="str">
            <v>Laliberté(Jean-Pierre)</v>
          </cell>
          <cell r="F113" t="str">
            <v>7645, route Marie-Victorin</v>
          </cell>
          <cell r="G113" t="str">
            <v>Lotbinière</v>
          </cell>
          <cell r="H113" t="str">
            <v>G0S1S0</v>
          </cell>
          <cell r="I113">
            <v>418</v>
          </cell>
          <cell r="J113">
            <v>7962690</v>
          </cell>
          <cell r="K113">
            <v>34</v>
          </cell>
          <cell r="M113">
            <v>33</v>
          </cell>
        </row>
        <row r="114">
          <cell r="A114">
            <v>63933</v>
          </cell>
          <cell r="B114" t="str">
            <v>12</v>
          </cell>
          <cell r="C114" t="str">
            <v>Chaudière-Appalaches</v>
          </cell>
          <cell r="D114" t="str">
            <v>Dubois(Gaston)</v>
          </cell>
          <cell r="F114" t="str">
            <v>128, route de la Seigneurie</v>
          </cell>
          <cell r="G114" t="str">
            <v>Laurier-Station</v>
          </cell>
          <cell r="H114" t="str">
            <v>G0S1N0</v>
          </cell>
          <cell r="I114">
            <v>418</v>
          </cell>
          <cell r="J114">
            <v>7283391</v>
          </cell>
          <cell r="K114">
            <v>13</v>
          </cell>
          <cell r="L114">
            <v>592</v>
          </cell>
          <cell r="M114">
            <v>16</v>
          </cell>
        </row>
        <row r="115">
          <cell r="A115">
            <v>64782</v>
          </cell>
          <cell r="B115" t="str">
            <v>16</v>
          </cell>
          <cell r="C115" t="str">
            <v>Montérégie</v>
          </cell>
          <cell r="D115" t="str">
            <v>Ducharme(Serge)</v>
          </cell>
          <cell r="F115" t="str">
            <v>1345, chemin St-Valérien</v>
          </cell>
          <cell r="G115" t="str">
            <v>Sainte-Cécile-de-Milton</v>
          </cell>
          <cell r="H115" t="str">
            <v>J0E2C0</v>
          </cell>
          <cell r="I115">
            <v>450</v>
          </cell>
          <cell r="J115">
            <v>7773320</v>
          </cell>
          <cell r="K115">
            <v>34</v>
          </cell>
          <cell r="L115">
            <v>7829</v>
          </cell>
          <cell r="M115">
            <v>37</v>
          </cell>
          <cell r="N115">
            <v>3914</v>
          </cell>
        </row>
        <row r="116">
          <cell r="A116">
            <v>65110</v>
          </cell>
          <cell r="B116" t="str">
            <v>12</v>
          </cell>
          <cell r="C116" t="str">
            <v>Chaudière-Appalaches</v>
          </cell>
          <cell r="D116" t="str">
            <v>Lehoux(Florian)</v>
          </cell>
          <cell r="E116" t="str">
            <v>Lehoux(Florian)</v>
          </cell>
          <cell r="F116" t="str">
            <v>481, chemin Lehoux</v>
          </cell>
          <cell r="G116" t="str">
            <v>Saint-Julien</v>
          </cell>
          <cell r="H116" t="str">
            <v>G0N1B0</v>
          </cell>
          <cell r="I116">
            <v>418</v>
          </cell>
          <cell r="J116">
            <v>4232305</v>
          </cell>
          <cell r="K116">
            <v>152</v>
          </cell>
          <cell r="L116">
            <v>25108</v>
          </cell>
          <cell r="M116">
            <v>142</v>
          </cell>
          <cell r="N116">
            <v>35140</v>
          </cell>
        </row>
        <row r="117">
          <cell r="A117">
            <v>66175</v>
          </cell>
          <cell r="B117" t="str">
            <v>17</v>
          </cell>
          <cell r="C117" t="str">
            <v>Centre-du-Québec</v>
          </cell>
          <cell r="D117" t="str">
            <v>Lehoux(Jules)</v>
          </cell>
          <cell r="F117" t="str">
            <v>1351 route 161</v>
          </cell>
          <cell r="G117" t="str">
            <v>Ham-Nord</v>
          </cell>
          <cell r="H117" t="str">
            <v>G0P1A0</v>
          </cell>
          <cell r="I117">
            <v>819</v>
          </cell>
          <cell r="J117">
            <v>3442490</v>
          </cell>
          <cell r="K117">
            <v>10</v>
          </cell>
        </row>
        <row r="118">
          <cell r="A118">
            <v>66621</v>
          </cell>
          <cell r="B118" t="str">
            <v>12</v>
          </cell>
          <cell r="C118" t="str">
            <v>Chaudière-Appalaches</v>
          </cell>
          <cell r="D118" t="str">
            <v>Lehoux(Raymond)</v>
          </cell>
          <cell r="F118" t="str">
            <v>497, ch. Lehoux</v>
          </cell>
          <cell r="G118" t="str">
            <v>Saint-Julien</v>
          </cell>
          <cell r="H118" t="str">
            <v>G0N1B0</v>
          </cell>
          <cell r="I118">
            <v>418</v>
          </cell>
          <cell r="J118">
            <v>4235890</v>
          </cell>
          <cell r="K118">
            <v>58</v>
          </cell>
          <cell r="L118">
            <v>11794</v>
          </cell>
          <cell r="M118">
            <v>59</v>
          </cell>
          <cell r="N118">
            <v>11052</v>
          </cell>
        </row>
        <row r="119">
          <cell r="A119">
            <v>66738</v>
          </cell>
          <cell r="B119" t="str">
            <v>16</v>
          </cell>
          <cell r="C119" t="str">
            <v>Montérégie</v>
          </cell>
          <cell r="D119" t="str">
            <v>Lambert(Gaétan)</v>
          </cell>
          <cell r="F119" t="str">
            <v>2231, 8ième Rang</v>
          </cell>
          <cell r="G119" t="str">
            <v>Saint-Valérien-de-Milton</v>
          </cell>
          <cell r="H119" t="str">
            <v>J0H2B0</v>
          </cell>
          <cell r="I119">
            <v>450</v>
          </cell>
          <cell r="J119">
            <v>5492335</v>
          </cell>
          <cell r="K119">
            <v>11</v>
          </cell>
          <cell r="L119">
            <v>632</v>
          </cell>
          <cell r="M119">
            <v>15</v>
          </cell>
        </row>
        <row r="120">
          <cell r="A120">
            <v>66845</v>
          </cell>
          <cell r="B120" t="str">
            <v>01</v>
          </cell>
          <cell r="C120" t="str">
            <v>Bas-Saint-Laurent</v>
          </cell>
          <cell r="D120" t="str">
            <v>Deschênes(Adrien)</v>
          </cell>
          <cell r="F120" t="str">
            <v>170, route Antonio-Deschênes</v>
          </cell>
          <cell r="G120" t="str">
            <v>Matane</v>
          </cell>
          <cell r="H120" t="str">
            <v>G4W3M7</v>
          </cell>
          <cell r="I120">
            <v>418</v>
          </cell>
          <cell r="J120">
            <v>5622868</v>
          </cell>
          <cell r="K120">
            <v>50</v>
          </cell>
          <cell r="L120">
            <v>15649</v>
          </cell>
          <cell r="M120">
            <v>49</v>
          </cell>
          <cell r="N120">
            <v>15776</v>
          </cell>
        </row>
        <row r="121">
          <cell r="A121">
            <v>66977</v>
          </cell>
          <cell r="B121" t="str">
            <v>12</v>
          </cell>
          <cell r="C121" t="str">
            <v>Chaudière-Appalaches</v>
          </cell>
          <cell r="D121" t="str">
            <v>Nappert &amp; frères SENC</v>
          </cell>
          <cell r="E121" t="str">
            <v>Nappert(Nicolas et Claude)</v>
          </cell>
          <cell r="F121" t="str">
            <v>645, chemin Craig</v>
          </cell>
          <cell r="G121" t="str">
            <v>Saint-Sylvestre</v>
          </cell>
          <cell r="H121" t="str">
            <v>G0S3C0</v>
          </cell>
          <cell r="I121">
            <v>418</v>
          </cell>
          <cell r="J121">
            <v>5962989</v>
          </cell>
          <cell r="K121">
            <v>25</v>
          </cell>
          <cell r="L121">
            <v>3720</v>
          </cell>
          <cell r="M121">
            <v>22</v>
          </cell>
          <cell r="N121">
            <v>5981</v>
          </cell>
        </row>
        <row r="122">
          <cell r="A122">
            <v>67264</v>
          </cell>
          <cell r="B122" t="str">
            <v>07</v>
          </cell>
          <cell r="C122" t="str">
            <v>Outaouais</v>
          </cell>
          <cell r="D122" t="str">
            <v>Tracey(Lawrence)</v>
          </cell>
          <cell r="F122" t="str">
            <v>6810 Hickey Road</v>
          </cell>
          <cell r="G122" t="str">
            <v>Pontiac</v>
          </cell>
          <cell r="H122" t="str">
            <v>J0X2V0</v>
          </cell>
          <cell r="I122">
            <v>819</v>
          </cell>
          <cell r="J122">
            <v>4582890</v>
          </cell>
          <cell r="K122">
            <v>41</v>
          </cell>
          <cell r="L122">
            <v>9913</v>
          </cell>
          <cell r="M122">
            <v>39</v>
          </cell>
          <cell r="N122">
            <v>2540</v>
          </cell>
        </row>
        <row r="123">
          <cell r="A123">
            <v>68049</v>
          </cell>
          <cell r="B123" t="str">
            <v>17</v>
          </cell>
          <cell r="C123" t="str">
            <v>Centre-du-Québec</v>
          </cell>
          <cell r="D123" t="str">
            <v>Camirand(Yvon)</v>
          </cell>
          <cell r="F123" t="str">
            <v>3110, rang Double</v>
          </cell>
          <cell r="G123" t="str">
            <v>Sainte-Clotilde-de-Horton</v>
          </cell>
          <cell r="H123" t="str">
            <v>J0A1H0</v>
          </cell>
          <cell r="I123">
            <v>819</v>
          </cell>
          <cell r="J123">
            <v>3365514</v>
          </cell>
          <cell r="K123">
            <v>30</v>
          </cell>
          <cell r="L123">
            <v>2649</v>
          </cell>
          <cell r="M123">
            <v>31</v>
          </cell>
          <cell r="N123">
            <v>2559</v>
          </cell>
        </row>
        <row r="124">
          <cell r="A124">
            <v>68577</v>
          </cell>
          <cell r="B124" t="str">
            <v>05</v>
          </cell>
          <cell r="C124" t="str">
            <v>Estrie</v>
          </cell>
          <cell r="D124" t="str">
            <v>Société Ferme Léo Blais enr SENC</v>
          </cell>
          <cell r="E124" t="str">
            <v>Blais(Léo)</v>
          </cell>
          <cell r="F124" t="str">
            <v>29, ch. Petit Canada Est</v>
          </cell>
          <cell r="G124" t="str">
            <v>La Patrie</v>
          </cell>
          <cell r="H124" t="str">
            <v>J0B1Y0</v>
          </cell>
          <cell r="I124">
            <v>819</v>
          </cell>
          <cell r="J124">
            <v>8882729</v>
          </cell>
          <cell r="K124">
            <v>107</v>
          </cell>
          <cell r="L124">
            <v>3153</v>
          </cell>
          <cell r="M124">
            <v>78</v>
          </cell>
          <cell r="N124">
            <v>10094</v>
          </cell>
        </row>
        <row r="125">
          <cell r="A125">
            <v>68833</v>
          </cell>
          <cell r="B125" t="str">
            <v>11</v>
          </cell>
          <cell r="C125" t="str">
            <v>Gaspésie-Iles-de-la-Madeleine</v>
          </cell>
          <cell r="D125" t="str">
            <v>Berthelot(Bernard)</v>
          </cell>
          <cell r="F125" t="str">
            <v>15 rue de l'École</v>
          </cell>
          <cell r="G125" t="str">
            <v>Percé</v>
          </cell>
          <cell r="H125" t="str">
            <v>G0C1G0</v>
          </cell>
          <cell r="I125">
            <v>418</v>
          </cell>
          <cell r="J125">
            <v>7822842</v>
          </cell>
          <cell r="K125">
            <v>107</v>
          </cell>
          <cell r="L125">
            <v>10021</v>
          </cell>
          <cell r="M125">
            <v>101</v>
          </cell>
          <cell r="N125">
            <v>16741</v>
          </cell>
        </row>
        <row r="126">
          <cell r="A126">
            <v>69047</v>
          </cell>
          <cell r="B126" t="str">
            <v>05</v>
          </cell>
          <cell r="C126" t="str">
            <v>Estrie</v>
          </cell>
          <cell r="D126" t="str">
            <v>Dubreuil(Pierre)</v>
          </cell>
          <cell r="F126" t="str">
            <v>703, ch. Sandhill</v>
          </cell>
          <cell r="G126" t="str">
            <v>Ascot Corner</v>
          </cell>
          <cell r="H126" t="str">
            <v>J0B1A0</v>
          </cell>
          <cell r="I126">
            <v>819</v>
          </cell>
          <cell r="J126">
            <v>5633451</v>
          </cell>
          <cell r="K126">
            <v>39</v>
          </cell>
          <cell r="L126">
            <v>8581</v>
          </cell>
          <cell r="M126">
            <v>41</v>
          </cell>
          <cell r="N126">
            <v>10413</v>
          </cell>
        </row>
        <row r="127">
          <cell r="A127">
            <v>69153</v>
          </cell>
          <cell r="B127" t="str">
            <v>03</v>
          </cell>
          <cell r="C127" t="str">
            <v>Capitale-Nationale</v>
          </cell>
          <cell r="D127" t="str">
            <v>Grondines(Gilles)</v>
          </cell>
          <cell r="F127" t="str">
            <v>43, rue St-Eugène</v>
          </cell>
          <cell r="G127" t="str">
            <v>Saint-Alban</v>
          </cell>
          <cell r="H127" t="str">
            <v>G0A3B0</v>
          </cell>
          <cell r="I127">
            <v>418</v>
          </cell>
          <cell r="J127">
            <v>2685606</v>
          </cell>
          <cell r="K127">
            <v>102</v>
          </cell>
          <cell r="L127">
            <v>7416</v>
          </cell>
        </row>
        <row r="128">
          <cell r="A128">
            <v>70375</v>
          </cell>
          <cell r="B128" t="str">
            <v>08</v>
          </cell>
          <cell r="C128" t="str">
            <v>Abitibi-Témiscamingue</v>
          </cell>
          <cell r="D128" t="str">
            <v>Lauzon(Guy)</v>
          </cell>
          <cell r="F128" t="str">
            <v>478, rang 11, C.P. 885</v>
          </cell>
          <cell r="G128" t="str">
            <v>Fugèreville</v>
          </cell>
          <cell r="H128" t="str">
            <v>J0Z2A0</v>
          </cell>
          <cell r="I128">
            <v>819</v>
          </cell>
          <cell r="J128">
            <v>7483378</v>
          </cell>
          <cell r="K128">
            <v>82</v>
          </cell>
          <cell r="L128">
            <v>5783</v>
          </cell>
          <cell r="M128">
            <v>89</v>
          </cell>
          <cell r="N128">
            <v>13100</v>
          </cell>
        </row>
        <row r="129">
          <cell r="A129">
            <v>70557</v>
          </cell>
          <cell r="B129" t="str">
            <v>16</v>
          </cell>
          <cell r="C129" t="str">
            <v>Montérégie</v>
          </cell>
          <cell r="D129" t="str">
            <v>Gatien(André)</v>
          </cell>
          <cell r="F129" t="str">
            <v>754, 8e Rang Ouest</v>
          </cell>
          <cell r="G129" t="str">
            <v>Saint-Joachim-de-Shefford</v>
          </cell>
          <cell r="H129" t="str">
            <v>J0E2G0</v>
          </cell>
          <cell r="I129">
            <v>450</v>
          </cell>
          <cell r="J129">
            <v>5393514</v>
          </cell>
          <cell r="K129">
            <v>11</v>
          </cell>
          <cell r="L129">
            <v>340</v>
          </cell>
        </row>
        <row r="130">
          <cell r="A130">
            <v>70565</v>
          </cell>
          <cell r="B130" t="str">
            <v>05</v>
          </cell>
          <cell r="C130" t="str">
            <v>Estrie</v>
          </cell>
          <cell r="D130" t="str">
            <v>Lacroix(Succession Renald)</v>
          </cell>
          <cell r="E130" t="str">
            <v>Lacroix(Renald)</v>
          </cell>
          <cell r="F130" t="str">
            <v>748 ch. St-Cyr R.R.2</v>
          </cell>
          <cell r="G130" t="str">
            <v>Windsor</v>
          </cell>
          <cell r="H130" t="str">
            <v>J1S2L5</v>
          </cell>
          <cell r="I130">
            <v>819</v>
          </cell>
          <cell r="J130">
            <v>8452885</v>
          </cell>
          <cell r="K130">
            <v>28</v>
          </cell>
          <cell r="L130">
            <v>3461</v>
          </cell>
        </row>
        <row r="131">
          <cell r="A131">
            <v>72074</v>
          </cell>
          <cell r="B131" t="str">
            <v>07</v>
          </cell>
          <cell r="C131" t="str">
            <v>Outaouais</v>
          </cell>
          <cell r="D131" t="str">
            <v>Clarke(John J.)</v>
          </cell>
          <cell r="F131" t="str">
            <v>7896, 5e Concession</v>
          </cell>
          <cell r="G131" t="str">
            <v>Pontiac</v>
          </cell>
          <cell r="H131" t="str">
            <v>J0X2V0</v>
          </cell>
          <cell r="I131">
            <v>819</v>
          </cell>
          <cell r="J131">
            <v>4582683</v>
          </cell>
          <cell r="K131">
            <v>29</v>
          </cell>
          <cell r="L131">
            <v>9813</v>
          </cell>
          <cell r="M131">
            <v>16</v>
          </cell>
          <cell r="N131">
            <v>10326</v>
          </cell>
        </row>
        <row r="132">
          <cell r="A132">
            <v>72942</v>
          </cell>
          <cell r="B132" t="str">
            <v>07</v>
          </cell>
          <cell r="C132" t="str">
            <v>Outaouais</v>
          </cell>
          <cell r="D132" t="str">
            <v>Robert(Paul-Eugène)</v>
          </cell>
          <cell r="F132" t="str">
            <v>48, rang St-André, R.R. 1</v>
          </cell>
          <cell r="G132" t="str">
            <v>Saint-André-Avellin</v>
          </cell>
          <cell r="H132" t="str">
            <v>J0V1W0</v>
          </cell>
          <cell r="I132">
            <v>819</v>
          </cell>
          <cell r="J132">
            <v>9832053</v>
          </cell>
          <cell r="K132">
            <v>51</v>
          </cell>
          <cell r="L132">
            <v>4244</v>
          </cell>
          <cell r="M132">
            <v>68</v>
          </cell>
          <cell r="N132">
            <v>1699</v>
          </cell>
        </row>
        <row r="133">
          <cell r="A133">
            <v>73171</v>
          </cell>
          <cell r="B133" t="str">
            <v>17</v>
          </cell>
          <cell r="C133" t="str">
            <v>Centre-du-Québec</v>
          </cell>
          <cell r="D133" t="str">
            <v>Cyrenne(Jacques)</v>
          </cell>
          <cell r="F133" t="str">
            <v>11140, rue des Glaïeuls</v>
          </cell>
          <cell r="G133" t="str">
            <v>Bécancour</v>
          </cell>
          <cell r="H133" t="str">
            <v>G9H2N9</v>
          </cell>
          <cell r="I133">
            <v>819</v>
          </cell>
          <cell r="J133">
            <v>2229867</v>
          </cell>
          <cell r="K133">
            <v>28</v>
          </cell>
          <cell r="L133">
            <v>4718</v>
          </cell>
          <cell r="M133">
            <v>29</v>
          </cell>
          <cell r="N133">
            <v>1469</v>
          </cell>
        </row>
        <row r="134">
          <cell r="A134">
            <v>73841</v>
          </cell>
          <cell r="B134" t="str">
            <v>08</v>
          </cell>
          <cell r="C134" t="str">
            <v>Abitibi-Témiscamingue</v>
          </cell>
          <cell r="D134" t="str">
            <v>Delage(Ernest)</v>
          </cell>
          <cell r="E134" t="str">
            <v>Delage(Ernest)</v>
          </cell>
          <cell r="F134" t="str">
            <v>253, rang 6-7 Est</v>
          </cell>
          <cell r="G134" t="str">
            <v>Macamic</v>
          </cell>
          <cell r="H134" t="str">
            <v>J0Z2S0</v>
          </cell>
          <cell r="I134">
            <v>819</v>
          </cell>
          <cell r="J134">
            <v>3336084</v>
          </cell>
          <cell r="K134">
            <v>69</v>
          </cell>
          <cell r="L134">
            <v>10774</v>
          </cell>
          <cell r="M134">
            <v>62</v>
          </cell>
          <cell r="N134">
            <v>11327</v>
          </cell>
        </row>
        <row r="135">
          <cell r="A135">
            <v>74716</v>
          </cell>
          <cell r="B135" t="str">
            <v>16</v>
          </cell>
          <cell r="C135" t="str">
            <v>Montérégie</v>
          </cell>
          <cell r="D135" t="str">
            <v>Dubuc(Fernand)</v>
          </cell>
          <cell r="F135" t="str">
            <v>175, 5e Rang</v>
          </cell>
          <cell r="G135" t="str">
            <v>Sainte-Cécile-de-Milton</v>
          </cell>
          <cell r="H135" t="str">
            <v>J0E2C0</v>
          </cell>
          <cell r="I135">
            <v>450</v>
          </cell>
          <cell r="J135">
            <v>3754915</v>
          </cell>
          <cell r="K135">
            <v>20</v>
          </cell>
          <cell r="L135">
            <v>1964</v>
          </cell>
          <cell r="M135">
            <v>20</v>
          </cell>
          <cell r="N135">
            <v>3196</v>
          </cell>
        </row>
        <row r="136">
          <cell r="A136">
            <v>75630</v>
          </cell>
          <cell r="B136" t="str">
            <v>12</v>
          </cell>
          <cell r="C136" t="str">
            <v>Chaudière-Appalaches</v>
          </cell>
          <cell r="D136" t="str">
            <v>Côté(Léandre)</v>
          </cell>
          <cell r="F136" t="str">
            <v>43, rue St-Thomas</v>
          </cell>
          <cell r="G136" t="str">
            <v>Notre-Dame-du-Rosaire</v>
          </cell>
          <cell r="H136" t="str">
            <v>G0R2H0</v>
          </cell>
          <cell r="I136">
            <v>418</v>
          </cell>
          <cell r="J136">
            <v>4692846</v>
          </cell>
          <cell r="K136">
            <v>15</v>
          </cell>
          <cell r="L136">
            <v>846</v>
          </cell>
          <cell r="M136">
            <v>16</v>
          </cell>
          <cell r="N136">
            <v>1011</v>
          </cell>
        </row>
        <row r="137">
          <cell r="A137">
            <v>75853</v>
          </cell>
          <cell r="B137" t="str">
            <v>05</v>
          </cell>
          <cell r="C137" t="str">
            <v>Estrie</v>
          </cell>
          <cell r="D137" t="str">
            <v>Ferme Roli Enrg.</v>
          </cell>
          <cell r="E137" t="str">
            <v>Germain(Robert St-)</v>
          </cell>
          <cell r="F137" t="str">
            <v>35, chemin St-Germain</v>
          </cell>
          <cell r="G137" t="str">
            <v>Saint-Malo</v>
          </cell>
          <cell r="H137" t="str">
            <v>J0B2Y0</v>
          </cell>
          <cell r="I137">
            <v>819</v>
          </cell>
          <cell r="J137">
            <v>8892545</v>
          </cell>
          <cell r="K137">
            <v>55</v>
          </cell>
          <cell r="L137">
            <v>4823</v>
          </cell>
          <cell r="M137">
            <v>49</v>
          </cell>
          <cell r="N137">
            <v>4999</v>
          </cell>
        </row>
        <row r="138">
          <cell r="A138">
            <v>77537</v>
          </cell>
          <cell r="B138" t="str">
            <v>16</v>
          </cell>
          <cell r="C138" t="str">
            <v>Montérégie</v>
          </cell>
          <cell r="D138" t="str">
            <v>Dunn(Michael Philip)</v>
          </cell>
          <cell r="F138" t="str">
            <v>2530, Beattie Road, R.R.2</v>
          </cell>
          <cell r="G138" t="str">
            <v>Dunham</v>
          </cell>
          <cell r="H138" t="str">
            <v>J0E1M0</v>
          </cell>
          <cell r="I138">
            <v>450</v>
          </cell>
          <cell r="J138">
            <v>2952864</v>
          </cell>
          <cell r="K138">
            <v>35</v>
          </cell>
          <cell r="L138">
            <v>7456</v>
          </cell>
          <cell r="M138">
            <v>37</v>
          </cell>
          <cell r="N138">
            <v>7840</v>
          </cell>
        </row>
        <row r="139">
          <cell r="A139">
            <v>78899</v>
          </cell>
          <cell r="B139" t="str">
            <v>08</v>
          </cell>
          <cell r="C139" t="str">
            <v>Abitibi-Témiscamingue</v>
          </cell>
          <cell r="D139" t="str">
            <v>Lemay(Jacques)</v>
          </cell>
          <cell r="F139" t="str">
            <v>2120, rang 9</v>
          </cell>
          <cell r="G139" t="str">
            <v>Rollet</v>
          </cell>
          <cell r="H139" t="str">
            <v>J0Z3J0</v>
          </cell>
          <cell r="I139">
            <v>819</v>
          </cell>
          <cell r="J139">
            <v>4933441</v>
          </cell>
          <cell r="K139">
            <v>19</v>
          </cell>
          <cell r="L139">
            <v>5738</v>
          </cell>
          <cell r="M139">
            <v>19</v>
          </cell>
          <cell r="N139">
            <v>7439</v>
          </cell>
        </row>
        <row r="140">
          <cell r="A140">
            <v>79400</v>
          </cell>
          <cell r="B140" t="str">
            <v>14</v>
          </cell>
          <cell r="C140" t="str">
            <v>Lanaudière</v>
          </cell>
          <cell r="D140" t="str">
            <v>Fleury(Jean-Pierre)</v>
          </cell>
          <cell r="F140" t="str">
            <v>1160, rang St Joachim</v>
          </cell>
          <cell r="G140" t="str">
            <v>Saint-Barthélemy</v>
          </cell>
          <cell r="H140" t="str">
            <v>J0K1X0</v>
          </cell>
          <cell r="I140">
            <v>450</v>
          </cell>
          <cell r="J140">
            <v>8853255</v>
          </cell>
          <cell r="K140">
            <v>86</v>
          </cell>
          <cell r="L140">
            <v>2381</v>
          </cell>
          <cell r="M140">
            <v>89</v>
          </cell>
          <cell r="N140">
            <v>907</v>
          </cell>
        </row>
        <row r="141">
          <cell r="A141">
            <v>79756</v>
          </cell>
          <cell r="B141" t="str">
            <v>08</v>
          </cell>
          <cell r="C141" t="str">
            <v>Abitibi-Témiscamingue</v>
          </cell>
          <cell r="D141" t="str">
            <v>Ferme Fleuraison Canland</v>
          </cell>
          <cell r="E141" t="str">
            <v>Lapointe(Guy)</v>
          </cell>
          <cell r="F141" t="str">
            <v>113, rang 10-1</v>
          </cell>
          <cell r="G141" t="str">
            <v>La Sarre</v>
          </cell>
          <cell r="H141" t="str">
            <v>J9Z2X1</v>
          </cell>
          <cell r="I141">
            <v>819</v>
          </cell>
          <cell r="J141">
            <v>3335287</v>
          </cell>
          <cell r="K141">
            <v>791</v>
          </cell>
          <cell r="L141">
            <v>181667</v>
          </cell>
          <cell r="M141">
            <v>569</v>
          </cell>
          <cell r="N141">
            <v>177925</v>
          </cell>
        </row>
        <row r="142">
          <cell r="A142">
            <v>79988</v>
          </cell>
          <cell r="B142" t="str">
            <v>12</v>
          </cell>
          <cell r="C142" t="str">
            <v>Chaudière-Appalaches</v>
          </cell>
          <cell r="D142" t="str">
            <v>Bourgault(Guy)</v>
          </cell>
          <cell r="F142" t="str">
            <v>259, chemin Craig</v>
          </cell>
          <cell r="G142" t="str">
            <v>Saint-Patrice-de-Beaurivage</v>
          </cell>
          <cell r="H142" t="str">
            <v>G0S1B0</v>
          </cell>
          <cell r="I142">
            <v>418</v>
          </cell>
          <cell r="J142">
            <v>5962640</v>
          </cell>
          <cell r="K142">
            <v>71</v>
          </cell>
          <cell r="L142">
            <v>7392</v>
          </cell>
          <cell r="M142">
            <v>77</v>
          </cell>
          <cell r="N142">
            <v>1021</v>
          </cell>
        </row>
        <row r="143">
          <cell r="A143">
            <v>80143</v>
          </cell>
          <cell r="B143" t="str">
            <v>16</v>
          </cell>
          <cell r="C143" t="str">
            <v>Montérégie</v>
          </cell>
          <cell r="D143" t="str">
            <v>Riendeau(Lucien)</v>
          </cell>
          <cell r="F143" t="str">
            <v>589 Séraphine</v>
          </cell>
          <cell r="G143" t="str">
            <v>Ange-Gardien</v>
          </cell>
          <cell r="H143" t="str">
            <v>J0E1E0</v>
          </cell>
          <cell r="I143">
            <v>450</v>
          </cell>
          <cell r="J143">
            <v>2936376</v>
          </cell>
          <cell r="K143">
            <v>26</v>
          </cell>
          <cell r="L143">
            <v>3684</v>
          </cell>
          <cell r="M143">
            <v>27</v>
          </cell>
          <cell r="N143">
            <v>1939</v>
          </cell>
        </row>
        <row r="144">
          <cell r="A144">
            <v>81349</v>
          </cell>
          <cell r="B144" t="str">
            <v>12</v>
          </cell>
          <cell r="C144" t="str">
            <v>Chaudière-Appalaches</v>
          </cell>
          <cell r="D144" t="str">
            <v>Fortier(Léandre)</v>
          </cell>
          <cell r="F144" t="str">
            <v>431, rang 4 Est</v>
          </cell>
          <cell r="G144" t="str">
            <v>Saint-Lazare-de-Bellechasse</v>
          </cell>
          <cell r="H144" t="str">
            <v>G0R3J0</v>
          </cell>
          <cell r="I144">
            <v>418</v>
          </cell>
          <cell r="J144">
            <v>8833214</v>
          </cell>
          <cell r="K144">
            <v>12</v>
          </cell>
          <cell r="L144">
            <v>806</v>
          </cell>
          <cell r="M144">
            <v>16</v>
          </cell>
          <cell r="N144">
            <v>536</v>
          </cell>
        </row>
        <row r="145">
          <cell r="A145">
            <v>81752</v>
          </cell>
          <cell r="B145" t="str">
            <v>05</v>
          </cell>
          <cell r="C145" t="str">
            <v>Estrie</v>
          </cell>
          <cell r="D145" t="str">
            <v>Ferme Gilles Lagueux enr.</v>
          </cell>
          <cell r="E145" t="str">
            <v>Lagueux(Gilles)</v>
          </cell>
          <cell r="F145" t="str">
            <v>2634, ch. Way's Mills, R.R. 1</v>
          </cell>
          <cell r="G145" t="str">
            <v>Ayer's Cliff</v>
          </cell>
          <cell r="H145" t="str">
            <v>J0B1C0</v>
          </cell>
          <cell r="I145">
            <v>819</v>
          </cell>
          <cell r="J145">
            <v>8385094</v>
          </cell>
          <cell r="K145">
            <v>19</v>
          </cell>
          <cell r="L145">
            <v>3220</v>
          </cell>
          <cell r="M145">
            <v>17</v>
          </cell>
          <cell r="N145">
            <v>4262</v>
          </cell>
        </row>
        <row r="146">
          <cell r="A146">
            <v>82040</v>
          </cell>
          <cell r="B146" t="str">
            <v>12</v>
          </cell>
          <cell r="C146" t="str">
            <v>Chaudière-Appalaches</v>
          </cell>
          <cell r="D146" t="str">
            <v>Mayhue(Melvin)</v>
          </cell>
          <cell r="F146" t="str">
            <v>305, 6e Rang</v>
          </cell>
          <cell r="G146" t="str">
            <v>Irlande</v>
          </cell>
          <cell r="H146" t="str">
            <v>G6H2M2</v>
          </cell>
          <cell r="I146">
            <v>418</v>
          </cell>
          <cell r="J146">
            <v>4231168</v>
          </cell>
          <cell r="K146">
            <v>12</v>
          </cell>
        </row>
        <row r="147">
          <cell r="A147">
            <v>82354</v>
          </cell>
          <cell r="B147" t="str">
            <v>17</v>
          </cell>
          <cell r="C147" t="str">
            <v>Centre-du-Québec</v>
          </cell>
          <cell r="D147" t="str">
            <v>Désilets(André)</v>
          </cell>
          <cell r="F147" t="str">
            <v>20550, boul. des Acadiens</v>
          </cell>
          <cell r="G147" t="str">
            <v>Bécancour</v>
          </cell>
          <cell r="H147" t="str">
            <v>G9H1M8</v>
          </cell>
          <cell r="I147">
            <v>819</v>
          </cell>
          <cell r="J147">
            <v>2332683</v>
          </cell>
          <cell r="K147">
            <v>20</v>
          </cell>
          <cell r="L147">
            <v>3582</v>
          </cell>
          <cell r="M147">
            <v>17</v>
          </cell>
          <cell r="N147">
            <v>3783</v>
          </cell>
        </row>
        <row r="148">
          <cell r="A148">
            <v>83246</v>
          </cell>
          <cell r="B148" t="str">
            <v>01</v>
          </cell>
          <cell r="C148" t="str">
            <v>Bas-Saint-Laurent</v>
          </cell>
          <cell r="D148" t="str">
            <v>Ferme Potvin, Boulanger et associés inc.</v>
          </cell>
          <cell r="E148" t="str">
            <v>Potvin(Rodrigue)</v>
          </cell>
          <cell r="F148" t="str">
            <v>518 rang 5 Ouest</v>
          </cell>
          <cell r="G148" t="str">
            <v>Baie-des-Sables</v>
          </cell>
          <cell r="H148" t="str">
            <v>G0J1C0</v>
          </cell>
          <cell r="I148">
            <v>418</v>
          </cell>
          <cell r="J148">
            <v>7726559</v>
          </cell>
          <cell r="K148">
            <v>42</v>
          </cell>
          <cell r="L148">
            <v>4037</v>
          </cell>
          <cell r="M148">
            <v>43</v>
          </cell>
          <cell r="N148">
            <v>2282</v>
          </cell>
        </row>
        <row r="149">
          <cell r="A149">
            <v>83915</v>
          </cell>
          <cell r="B149" t="str">
            <v>05</v>
          </cell>
          <cell r="C149" t="str">
            <v>Estrie</v>
          </cell>
          <cell r="D149" t="str">
            <v>Nadeau(Réjean)</v>
          </cell>
          <cell r="F149" t="str">
            <v>439, St-Jacques sud</v>
          </cell>
          <cell r="G149" t="str">
            <v>Coaticook</v>
          </cell>
          <cell r="H149" t="str">
            <v>J1A2P4</v>
          </cell>
          <cell r="I149">
            <v>819</v>
          </cell>
          <cell r="J149">
            <v>8494026</v>
          </cell>
          <cell r="K149">
            <v>33</v>
          </cell>
          <cell r="L149">
            <v>949</v>
          </cell>
          <cell r="M149">
            <v>22</v>
          </cell>
          <cell r="N149">
            <v>1170</v>
          </cell>
        </row>
        <row r="150">
          <cell r="A150">
            <v>84053</v>
          </cell>
          <cell r="B150" t="str">
            <v>15</v>
          </cell>
          <cell r="C150" t="str">
            <v>Laurentides</v>
          </cell>
          <cell r="D150" t="str">
            <v>Renaud(Michel)</v>
          </cell>
          <cell r="F150" t="str">
            <v>12251, rang de la Fresnière</v>
          </cell>
          <cell r="G150" t="str">
            <v>Mirabel</v>
          </cell>
          <cell r="H150" t="str">
            <v>J7N2R8</v>
          </cell>
          <cell r="I150">
            <v>450</v>
          </cell>
          <cell r="J150">
            <v>2582102</v>
          </cell>
          <cell r="K150">
            <v>21</v>
          </cell>
          <cell r="M150">
            <v>23</v>
          </cell>
        </row>
        <row r="151">
          <cell r="A151">
            <v>84640</v>
          </cell>
          <cell r="B151" t="str">
            <v>12</v>
          </cell>
          <cell r="C151" t="str">
            <v>Chaudière-Appalaches</v>
          </cell>
          <cell r="D151" t="str">
            <v>Ferme Raynald Bélanger &amp; Fils inc.</v>
          </cell>
          <cell r="E151" t="str">
            <v>Bélanger(Raynald)</v>
          </cell>
          <cell r="F151" t="str">
            <v>329, rue Principale</v>
          </cell>
          <cell r="G151" t="str">
            <v>Saint-Narcisse-de-Beaurivage</v>
          </cell>
          <cell r="H151" t="str">
            <v>G0S1W0</v>
          </cell>
          <cell r="I151">
            <v>418</v>
          </cell>
          <cell r="J151">
            <v>4756224</v>
          </cell>
          <cell r="K151">
            <v>25</v>
          </cell>
          <cell r="L151">
            <v>722</v>
          </cell>
        </row>
        <row r="152">
          <cell r="A152">
            <v>85027</v>
          </cell>
          <cell r="B152" t="str">
            <v>08</v>
          </cell>
          <cell r="C152" t="str">
            <v>Abitibi-Témiscamingue</v>
          </cell>
          <cell r="D152" t="str">
            <v>Gironne(René)</v>
          </cell>
          <cell r="F152" t="str">
            <v>1241, chemin du 1er rang</v>
          </cell>
          <cell r="G152" t="str">
            <v>Duhamel-Ouest</v>
          </cell>
          <cell r="H152" t="str">
            <v>J9V1L5</v>
          </cell>
          <cell r="I152">
            <v>819</v>
          </cell>
          <cell r="J152">
            <v>6220574</v>
          </cell>
          <cell r="K152">
            <v>50</v>
          </cell>
          <cell r="L152">
            <v>8709</v>
          </cell>
          <cell r="M152">
            <v>59</v>
          </cell>
          <cell r="N152">
            <v>8165</v>
          </cell>
        </row>
        <row r="153">
          <cell r="A153">
            <v>86090</v>
          </cell>
          <cell r="B153" t="str">
            <v>17</v>
          </cell>
          <cell r="C153" t="str">
            <v>Centre-du-Québec</v>
          </cell>
          <cell r="D153" t="str">
            <v>Fréchette(Nicole)</v>
          </cell>
          <cell r="E153" t="str">
            <v>Fréchette(Nicole)</v>
          </cell>
          <cell r="F153" t="str">
            <v>4045, route Domaine du Lac</v>
          </cell>
          <cell r="G153" t="str">
            <v>Saint-Ferdinand (d'Halifax)</v>
          </cell>
          <cell r="H153" t="str">
            <v>G0N1N0</v>
          </cell>
          <cell r="I153">
            <v>418</v>
          </cell>
          <cell r="J153">
            <v>4283524</v>
          </cell>
          <cell r="K153">
            <v>49</v>
          </cell>
          <cell r="L153">
            <v>13544</v>
          </cell>
          <cell r="M153">
            <v>48</v>
          </cell>
          <cell r="N153">
            <v>13422</v>
          </cell>
        </row>
        <row r="154">
          <cell r="A154">
            <v>86330</v>
          </cell>
          <cell r="B154" t="str">
            <v>12</v>
          </cell>
          <cell r="C154" t="str">
            <v>Chaudière-Appalaches</v>
          </cell>
          <cell r="D154" t="str">
            <v>Guillemette(Jules)</v>
          </cell>
          <cell r="F154" t="str">
            <v>32, rang Sainte-Marie</v>
          </cell>
          <cell r="G154" t="str">
            <v>Saint-Magloire</v>
          </cell>
          <cell r="H154" t="str">
            <v>G0R3M0</v>
          </cell>
          <cell r="I154">
            <v>418</v>
          </cell>
          <cell r="J154">
            <v>2574092</v>
          </cell>
          <cell r="K154">
            <v>20</v>
          </cell>
          <cell r="L154">
            <v>1776</v>
          </cell>
          <cell r="M154">
            <v>22</v>
          </cell>
          <cell r="N154">
            <v>704</v>
          </cell>
        </row>
        <row r="155">
          <cell r="A155">
            <v>86546</v>
          </cell>
          <cell r="B155" t="str">
            <v>05</v>
          </cell>
          <cell r="C155" t="str">
            <v>Estrie</v>
          </cell>
          <cell r="D155" t="str">
            <v>Ferme Raymond Bégin &amp; Diane Bouchard SENC</v>
          </cell>
          <cell r="E155" t="str">
            <v>Bouchard(François Bégin &amp; Diane)</v>
          </cell>
          <cell r="F155" t="str">
            <v>50, chemin Turcotte</v>
          </cell>
          <cell r="G155" t="str">
            <v>Bury</v>
          </cell>
          <cell r="H155" t="str">
            <v>J0B1J0</v>
          </cell>
          <cell r="I155">
            <v>819</v>
          </cell>
          <cell r="J155">
            <v>8323266</v>
          </cell>
          <cell r="K155">
            <v>52</v>
          </cell>
          <cell r="L155">
            <v>10053</v>
          </cell>
          <cell r="M155">
            <v>41</v>
          </cell>
          <cell r="N155">
            <v>6860</v>
          </cell>
        </row>
        <row r="156">
          <cell r="A156">
            <v>86678</v>
          </cell>
          <cell r="B156" t="str">
            <v>04</v>
          </cell>
          <cell r="C156" t="str">
            <v>Mauricie</v>
          </cell>
          <cell r="D156" t="str">
            <v>Marchand(Succession Claude)</v>
          </cell>
          <cell r="F156" t="str">
            <v>981, Duchesnay</v>
          </cell>
          <cell r="G156" t="str">
            <v>Saint-Justin</v>
          </cell>
          <cell r="H156" t="str">
            <v>J0K2V0</v>
          </cell>
          <cell r="I156">
            <v>819</v>
          </cell>
          <cell r="J156">
            <v>2272614</v>
          </cell>
          <cell r="K156">
            <v>36</v>
          </cell>
          <cell r="L156">
            <v>5046</v>
          </cell>
          <cell r="M156">
            <v>19</v>
          </cell>
          <cell r="N156">
            <v>7477</v>
          </cell>
        </row>
        <row r="157">
          <cell r="A157">
            <v>86686</v>
          </cell>
          <cell r="B157" t="str">
            <v>01</v>
          </cell>
          <cell r="C157" t="str">
            <v>Bas-Saint-Laurent</v>
          </cell>
          <cell r="D157" t="str">
            <v>Dubé(Jean-Marie)</v>
          </cell>
          <cell r="F157" t="str">
            <v>46, Route 295</v>
          </cell>
          <cell r="G157" t="str">
            <v>Saint-Juste-du-Lac</v>
          </cell>
          <cell r="H157" t="str">
            <v>G0L1V0</v>
          </cell>
          <cell r="I157">
            <v>418</v>
          </cell>
          <cell r="J157">
            <v>8992882</v>
          </cell>
          <cell r="K157">
            <v>19</v>
          </cell>
          <cell r="M157">
            <v>16</v>
          </cell>
        </row>
        <row r="158">
          <cell r="A158">
            <v>86918</v>
          </cell>
          <cell r="B158" t="str">
            <v>01</v>
          </cell>
          <cell r="C158" t="str">
            <v>Bas-Saint-Laurent</v>
          </cell>
          <cell r="D158" t="str">
            <v>Fillion(Georgie)</v>
          </cell>
          <cell r="F158" t="str">
            <v>37 Route 132 Ouest</v>
          </cell>
          <cell r="G158" t="str">
            <v>Baie-des-Sables</v>
          </cell>
          <cell r="H158" t="str">
            <v>G0J1C0</v>
          </cell>
          <cell r="I158">
            <v>418</v>
          </cell>
          <cell r="J158">
            <v>7726451</v>
          </cell>
          <cell r="K158">
            <v>37</v>
          </cell>
          <cell r="L158">
            <v>5274</v>
          </cell>
          <cell r="M158">
            <v>36</v>
          </cell>
          <cell r="N158">
            <v>5274</v>
          </cell>
        </row>
        <row r="159">
          <cell r="A159">
            <v>87015</v>
          </cell>
          <cell r="B159" t="str">
            <v>05</v>
          </cell>
          <cell r="C159" t="str">
            <v>Estrie</v>
          </cell>
          <cell r="D159" t="str">
            <v>La Ferme Orford inc.</v>
          </cell>
          <cell r="E159" t="str">
            <v>Lamontagne(Richard)</v>
          </cell>
          <cell r="F159" t="str">
            <v>286, chemin Couture</v>
          </cell>
          <cell r="G159" t="str">
            <v>Magog</v>
          </cell>
          <cell r="H159" t="str">
            <v>J1X3W3</v>
          </cell>
          <cell r="I159">
            <v>819</v>
          </cell>
          <cell r="J159">
            <v>8430866</v>
          </cell>
          <cell r="K159">
            <v>33</v>
          </cell>
          <cell r="L159">
            <v>6643</v>
          </cell>
          <cell r="M159">
            <v>37</v>
          </cell>
          <cell r="N159">
            <v>5011</v>
          </cell>
        </row>
        <row r="160">
          <cell r="A160">
            <v>88062</v>
          </cell>
          <cell r="B160" t="str">
            <v>17</v>
          </cell>
          <cell r="C160" t="str">
            <v>Centre-du-Québec</v>
          </cell>
          <cell r="D160" t="str">
            <v>Raîche(René)</v>
          </cell>
          <cell r="F160" t="str">
            <v>724, rue Principale</v>
          </cell>
          <cell r="G160" t="str">
            <v>L'Avenir</v>
          </cell>
          <cell r="H160" t="str">
            <v>J0C1B0</v>
          </cell>
          <cell r="I160">
            <v>819</v>
          </cell>
          <cell r="J160">
            <v>3942412</v>
          </cell>
          <cell r="K160">
            <v>24</v>
          </cell>
          <cell r="L160">
            <v>510</v>
          </cell>
        </row>
        <row r="161">
          <cell r="A161">
            <v>88088</v>
          </cell>
          <cell r="B161" t="str">
            <v>05</v>
          </cell>
          <cell r="C161" t="str">
            <v>Estrie</v>
          </cell>
          <cell r="D161" t="str">
            <v>Ferme D. &amp; Y. St-Laurent inc.</v>
          </cell>
          <cell r="E161" t="str">
            <v>Laurent(Yvon St-)</v>
          </cell>
          <cell r="F161" t="str">
            <v>849, rang 10</v>
          </cell>
          <cell r="G161" t="str">
            <v>Saint-Herménégilde</v>
          </cell>
          <cell r="H161" t="str">
            <v>J0B2W0</v>
          </cell>
          <cell r="I161">
            <v>819</v>
          </cell>
          <cell r="J161">
            <v>8497219</v>
          </cell>
          <cell r="K161">
            <v>13</v>
          </cell>
          <cell r="L161">
            <v>2381</v>
          </cell>
        </row>
        <row r="162">
          <cell r="A162">
            <v>88708</v>
          </cell>
          <cell r="B162" t="str">
            <v>12</v>
          </cell>
          <cell r="C162" t="str">
            <v>Chaudière-Appalaches</v>
          </cell>
          <cell r="D162" t="str">
            <v>Lemay(Jean-Paul)</v>
          </cell>
          <cell r="F162" t="str">
            <v>903, route Laurier</v>
          </cell>
          <cell r="G162" t="str">
            <v>Sainte-Croix</v>
          </cell>
          <cell r="H162" t="str">
            <v>G0S2H0</v>
          </cell>
          <cell r="I162">
            <v>418</v>
          </cell>
          <cell r="J162">
            <v>9263496</v>
          </cell>
          <cell r="K162">
            <v>19</v>
          </cell>
          <cell r="L162">
            <v>6222</v>
          </cell>
          <cell r="M162">
            <v>20</v>
          </cell>
          <cell r="N162">
            <v>3790</v>
          </cell>
        </row>
        <row r="163">
          <cell r="A163">
            <v>88898</v>
          </cell>
          <cell r="B163" t="str">
            <v>12</v>
          </cell>
          <cell r="C163" t="str">
            <v>Chaudière-Appalaches</v>
          </cell>
          <cell r="D163" t="str">
            <v>Ferme Gérard Labrecque &amp; Fils inc.</v>
          </cell>
          <cell r="E163" t="str">
            <v>Labrecque(Charles)</v>
          </cell>
          <cell r="F163" t="str">
            <v>564 rang St-Henri</v>
          </cell>
          <cell r="G163" t="str">
            <v>Saint-Bernard (de Beauce)</v>
          </cell>
          <cell r="H163" t="str">
            <v>G0S2G0</v>
          </cell>
          <cell r="I163">
            <v>418</v>
          </cell>
          <cell r="J163">
            <v>4754276</v>
          </cell>
          <cell r="K163">
            <v>65</v>
          </cell>
          <cell r="L163">
            <v>13030</v>
          </cell>
          <cell r="M163">
            <v>69</v>
          </cell>
          <cell r="N163">
            <v>9988</v>
          </cell>
        </row>
        <row r="164">
          <cell r="A164">
            <v>89482</v>
          </cell>
          <cell r="B164" t="str">
            <v>12</v>
          </cell>
          <cell r="C164" t="str">
            <v>Chaudière-Appalaches</v>
          </cell>
          <cell r="D164" t="str">
            <v>Ferme Frazer inc.</v>
          </cell>
          <cell r="E164" t="str">
            <v>Samson(Patrick)</v>
          </cell>
          <cell r="F164" t="str">
            <v>664, rang St-Joseph</v>
          </cell>
          <cell r="G164" t="str">
            <v>Saint-Narcisse-de-Beaurivage</v>
          </cell>
          <cell r="H164" t="str">
            <v>G0S1W0</v>
          </cell>
          <cell r="I164">
            <v>418</v>
          </cell>
          <cell r="J164">
            <v>4754768</v>
          </cell>
          <cell r="K164">
            <v>14</v>
          </cell>
          <cell r="L164">
            <v>2301</v>
          </cell>
        </row>
        <row r="165">
          <cell r="A165">
            <v>91157</v>
          </cell>
          <cell r="B165" t="str">
            <v>05</v>
          </cell>
          <cell r="C165" t="str">
            <v>Estrie</v>
          </cell>
          <cell r="D165" t="str">
            <v>Ferme Val-Brien Enrg.</v>
          </cell>
          <cell r="E165" t="str">
            <v>Brien(Daniel)</v>
          </cell>
          <cell r="F165" t="str">
            <v>6145, ch. Boscobel</v>
          </cell>
          <cell r="G165" t="str">
            <v>Valcourt</v>
          </cell>
          <cell r="H165" t="str">
            <v>J0E2L0</v>
          </cell>
          <cell r="I165">
            <v>450</v>
          </cell>
          <cell r="J165">
            <v>5323635</v>
          </cell>
          <cell r="K165">
            <v>37</v>
          </cell>
          <cell r="L165">
            <v>1608</v>
          </cell>
          <cell r="M165">
            <v>43</v>
          </cell>
          <cell r="N165">
            <v>5955</v>
          </cell>
        </row>
        <row r="166">
          <cell r="A166">
            <v>91587</v>
          </cell>
          <cell r="B166" t="str">
            <v>07</v>
          </cell>
          <cell r="C166" t="str">
            <v>Outaouais</v>
          </cell>
          <cell r="D166" t="str">
            <v>Chartrand(Jean-Paul)</v>
          </cell>
          <cell r="F166" t="str">
            <v>1080, route 317</v>
          </cell>
          <cell r="G166" t="str">
            <v>Ripon</v>
          </cell>
          <cell r="H166" t="str">
            <v>J0V1V0</v>
          </cell>
          <cell r="I166">
            <v>819</v>
          </cell>
          <cell r="J166">
            <v>9837926</v>
          </cell>
          <cell r="K166">
            <v>13</v>
          </cell>
          <cell r="L166">
            <v>2362</v>
          </cell>
        </row>
        <row r="167">
          <cell r="A167">
            <v>92114</v>
          </cell>
          <cell r="B167" t="str">
            <v>03</v>
          </cell>
          <cell r="C167" t="str">
            <v>Capitale-Nationale</v>
          </cell>
          <cell r="D167" t="str">
            <v>Côté(Jacques)</v>
          </cell>
          <cell r="F167" t="str">
            <v>4152, Notre-Dame</v>
          </cell>
          <cell r="G167" t="str">
            <v>Saint-Augustin-de-Desmaures</v>
          </cell>
          <cell r="H167" t="str">
            <v>G3A1W8</v>
          </cell>
          <cell r="I167">
            <v>418</v>
          </cell>
          <cell r="J167">
            <v>8784270</v>
          </cell>
          <cell r="K167">
            <v>41</v>
          </cell>
          <cell r="L167">
            <v>10474</v>
          </cell>
          <cell r="M167">
            <v>38</v>
          </cell>
          <cell r="N167">
            <v>7708</v>
          </cell>
        </row>
        <row r="168">
          <cell r="A168">
            <v>92361</v>
          </cell>
          <cell r="B168" t="str">
            <v>16</v>
          </cell>
          <cell r="C168" t="str">
            <v>Montérégie</v>
          </cell>
          <cell r="D168" t="str">
            <v>Hébert(Jean-Claude)</v>
          </cell>
          <cell r="F168" t="str">
            <v>1045, rang Racine</v>
          </cell>
          <cell r="G168" t="str">
            <v>Bromont</v>
          </cell>
          <cell r="H168" t="str">
            <v>J2L1G2</v>
          </cell>
          <cell r="I168">
            <v>450</v>
          </cell>
          <cell r="J168">
            <v>5342157</v>
          </cell>
          <cell r="K168">
            <v>57</v>
          </cell>
          <cell r="L168">
            <v>11195</v>
          </cell>
          <cell r="M168">
            <v>68</v>
          </cell>
          <cell r="N168">
            <v>7743</v>
          </cell>
        </row>
        <row r="169">
          <cell r="A169">
            <v>92445</v>
          </cell>
          <cell r="B169" t="str">
            <v>01</v>
          </cell>
          <cell r="C169" t="str">
            <v>Bas-Saint-Laurent</v>
          </cell>
          <cell r="D169" t="str">
            <v>Ouellet(Dieudonné)</v>
          </cell>
          <cell r="F169" t="str">
            <v>749 Route 132 Est</v>
          </cell>
          <cell r="G169" t="str">
            <v>Sainte-Angèle-de-Mérici</v>
          </cell>
          <cell r="H169" t="str">
            <v>G0J2H0</v>
          </cell>
          <cell r="I169">
            <v>418</v>
          </cell>
          <cell r="J169">
            <v>7755195</v>
          </cell>
          <cell r="K169">
            <v>36</v>
          </cell>
          <cell r="L169">
            <v>5303</v>
          </cell>
          <cell r="M169">
            <v>29</v>
          </cell>
          <cell r="N169">
            <v>5405</v>
          </cell>
        </row>
        <row r="170">
          <cell r="A170">
            <v>92585</v>
          </cell>
          <cell r="B170" t="str">
            <v>12</v>
          </cell>
          <cell r="C170" t="str">
            <v>Chaudière-Appalaches</v>
          </cell>
          <cell r="D170" t="str">
            <v>Labrecque(Jean-Guy)</v>
          </cell>
          <cell r="F170" t="str">
            <v>598, rang St-Henri</v>
          </cell>
          <cell r="G170" t="str">
            <v>Saint-Bernard (de Beauce)</v>
          </cell>
          <cell r="H170" t="str">
            <v>G0S2G0</v>
          </cell>
          <cell r="I170">
            <v>418</v>
          </cell>
          <cell r="J170">
            <v>4754238</v>
          </cell>
          <cell r="K170">
            <v>46</v>
          </cell>
          <cell r="L170">
            <v>6707</v>
          </cell>
          <cell r="M170">
            <v>48</v>
          </cell>
          <cell r="N170">
            <v>6000</v>
          </cell>
        </row>
        <row r="171">
          <cell r="A171">
            <v>93922</v>
          </cell>
          <cell r="B171" t="str">
            <v>12</v>
          </cell>
          <cell r="C171" t="str">
            <v>Chaudière-Appalaches</v>
          </cell>
          <cell r="D171" t="str">
            <v>Bouchard(Succession Gérard)</v>
          </cell>
          <cell r="E171" t="str">
            <v>Bouchard(Marcel)</v>
          </cell>
          <cell r="F171" t="str">
            <v>2734, du Domaine-Beauvoir</v>
          </cell>
          <cell r="G171" t="str">
            <v>Québec</v>
          </cell>
          <cell r="H171" t="str">
            <v>G1W1H3</v>
          </cell>
          <cell r="I171">
            <v>418</v>
          </cell>
          <cell r="J171">
            <v>6529787</v>
          </cell>
          <cell r="K171">
            <v>26</v>
          </cell>
          <cell r="L171">
            <v>8845</v>
          </cell>
        </row>
        <row r="172">
          <cell r="A172">
            <v>93948</v>
          </cell>
          <cell r="B172" t="str">
            <v>17</v>
          </cell>
          <cell r="C172" t="str">
            <v>Centre-du-Québec</v>
          </cell>
          <cell r="D172" t="str">
            <v>Bergeron(Christian)</v>
          </cell>
          <cell r="E172" t="str">
            <v>Bergeron(Christian)</v>
          </cell>
          <cell r="F172" t="str">
            <v>801, Petit Rang  9</v>
          </cell>
          <cell r="G172" t="str">
            <v>Laurierville</v>
          </cell>
          <cell r="H172" t="str">
            <v>G0S1P0</v>
          </cell>
          <cell r="I172">
            <v>819</v>
          </cell>
          <cell r="J172">
            <v>3654758</v>
          </cell>
          <cell r="K172">
            <v>32</v>
          </cell>
          <cell r="M172">
            <v>28</v>
          </cell>
        </row>
        <row r="173">
          <cell r="A173">
            <v>96123</v>
          </cell>
          <cell r="B173" t="str">
            <v>15</v>
          </cell>
          <cell r="C173" t="str">
            <v>Laurentides</v>
          </cell>
          <cell r="D173" t="str">
            <v>Pilon(Reine-Aimée)</v>
          </cell>
          <cell r="F173" t="str">
            <v>108, route 309 Sud</v>
          </cell>
          <cell r="G173" t="str">
            <v>Ferme-Neuve</v>
          </cell>
          <cell r="H173" t="str">
            <v>J0W1C0</v>
          </cell>
          <cell r="I173">
            <v>819</v>
          </cell>
          <cell r="J173">
            <v>5873525</v>
          </cell>
          <cell r="K173">
            <v>12</v>
          </cell>
          <cell r="L173">
            <v>3529</v>
          </cell>
        </row>
        <row r="174">
          <cell r="A174">
            <v>96594</v>
          </cell>
          <cell r="B174" t="str">
            <v>01</v>
          </cell>
          <cell r="C174" t="str">
            <v>Bas-Saint-Laurent</v>
          </cell>
          <cell r="D174" t="str">
            <v>Plante(Marcel)</v>
          </cell>
          <cell r="F174" t="str">
            <v>87 rang 4 Est</v>
          </cell>
          <cell r="G174" t="str">
            <v>Mont-Joli</v>
          </cell>
          <cell r="H174" t="str">
            <v>G5H3K6</v>
          </cell>
          <cell r="I174">
            <v>418</v>
          </cell>
          <cell r="J174">
            <v>7753817</v>
          </cell>
          <cell r="K174">
            <v>31</v>
          </cell>
          <cell r="L174">
            <v>3160</v>
          </cell>
        </row>
        <row r="175">
          <cell r="A175">
            <v>97931</v>
          </cell>
          <cell r="B175" t="str">
            <v>14</v>
          </cell>
          <cell r="C175" t="str">
            <v>Lanaudière</v>
          </cell>
          <cell r="D175" t="str">
            <v>Goyette(Jean-Pierre)</v>
          </cell>
          <cell r="F175" t="str">
            <v>21 Chemin Goyette</v>
          </cell>
          <cell r="G175" t="str">
            <v>Sainte-Mélanie</v>
          </cell>
          <cell r="H175" t="str">
            <v>J0K3A0</v>
          </cell>
          <cell r="I175">
            <v>450</v>
          </cell>
          <cell r="J175">
            <v>8892549</v>
          </cell>
          <cell r="K175">
            <v>26</v>
          </cell>
          <cell r="L175">
            <v>6093</v>
          </cell>
        </row>
        <row r="176">
          <cell r="A176">
            <v>98061</v>
          </cell>
          <cell r="B176" t="str">
            <v>01</v>
          </cell>
          <cell r="C176" t="str">
            <v>Bas-Saint-Laurent</v>
          </cell>
          <cell r="D176" t="str">
            <v>Tardif(Mario)</v>
          </cell>
          <cell r="F176" t="str">
            <v>377 Saint-Jean-Baptiste</v>
          </cell>
          <cell r="G176" t="str">
            <v>Amqui</v>
          </cell>
          <cell r="H176" t="str">
            <v>G5J3R6</v>
          </cell>
          <cell r="I176">
            <v>418</v>
          </cell>
          <cell r="J176">
            <v>6293205</v>
          </cell>
          <cell r="K176">
            <v>154</v>
          </cell>
          <cell r="L176">
            <v>19731</v>
          </cell>
          <cell r="M176">
            <v>181</v>
          </cell>
          <cell r="N176">
            <v>29672</v>
          </cell>
        </row>
        <row r="177">
          <cell r="A177">
            <v>98830</v>
          </cell>
          <cell r="B177" t="str">
            <v>05</v>
          </cell>
          <cell r="C177" t="str">
            <v>Estrie</v>
          </cell>
          <cell r="D177" t="str">
            <v>Ferme Decubber et Fils enr.</v>
          </cell>
          <cell r="E177" t="str">
            <v>Decubber(Lyne Campagna &amp; Éric)</v>
          </cell>
          <cell r="F177" t="str">
            <v>2325 ch. Paré</v>
          </cell>
          <cell r="G177" t="str">
            <v>Weedon</v>
          </cell>
          <cell r="H177" t="str">
            <v>J0B3J0</v>
          </cell>
          <cell r="I177">
            <v>819</v>
          </cell>
          <cell r="J177">
            <v>8773468</v>
          </cell>
          <cell r="K177">
            <v>91</v>
          </cell>
          <cell r="L177">
            <v>5145</v>
          </cell>
          <cell r="M177">
            <v>87</v>
          </cell>
          <cell r="N177">
            <v>16250</v>
          </cell>
        </row>
        <row r="178">
          <cell r="A178">
            <v>100677</v>
          </cell>
          <cell r="B178" t="str">
            <v>16</v>
          </cell>
          <cell r="C178" t="str">
            <v>Montérégie</v>
          </cell>
          <cell r="D178" t="str">
            <v>Dufault(Claude)</v>
          </cell>
          <cell r="F178" t="str">
            <v>523 Bellevue</v>
          </cell>
          <cell r="G178" t="str">
            <v>Sainte-Victoire-de-Sorel</v>
          </cell>
          <cell r="H178" t="str">
            <v>J0G1T0</v>
          </cell>
          <cell r="I178">
            <v>450</v>
          </cell>
          <cell r="J178">
            <v>7822346</v>
          </cell>
          <cell r="K178">
            <v>30</v>
          </cell>
          <cell r="L178">
            <v>874</v>
          </cell>
          <cell r="M178">
            <v>32</v>
          </cell>
          <cell r="N178">
            <v>1581</v>
          </cell>
        </row>
        <row r="179">
          <cell r="A179">
            <v>101139</v>
          </cell>
          <cell r="B179" t="str">
            <v>12</v>
          </cell>
          <cell r="C179" t="str">
            <v>Chaudière-Appalaches</v>
          </cell>
          <cell r="D179" t="str">
            <v>Morin(André)</v>
          </cell>
          <cell r="F179" t="str">
            <v>115, rue Principale</v>
          </cell>
          <cell r="G179" t="str">
            <v>Saint-Georges (de Beauce)</v>
          </cell>
          <cell r="H179" t="str">
            <v>G0M1E0</v>
          </cell>
          <cell r="I179">
            <v>418</v>
          </cell>
          <cell r="J179">
            <v>2273157</v>
          </cell>
          <cell r="K179">
            <v>23</v>
          </cell>
          <cell r="M179">
            <v>22</v>
          </cell>
          <cell r="N179">
            <v>3759</v>
          </cell>
        </row>
        <row r="180">
          <cell r="A180">
            <v>102459</v>
          </cell>
          <cell r="B180" t="str">
            <v>05</v>
          </cell>
          <cell r="C180" t="str">
            <v>Estrie</v>
          </cell>
          <cell r="D180" t="str">
            <v>Bourassa(Roch)</v>
          </cell>
          <cell r="E180" t="str">
            <v>Bourassa(Roch)</v>
          </cell>
          <cell r="F180" t="str">
            <v>8169, ch. Ste-Anne Nord</v>
          </cell>
          <cell r="G180" t="str">
            <v>Sainte-Anne-de-la-Rochelle</v>
          </cell>
          <cell r="H180" t="str">
            <v>J0E2B0</v>
          </cell>
          <cell r="I180">
            <v>450</v>
          </cell>
          <cell r="J180">
            <v>5323586</v>
          </cell>
          <cell r="K180">
            <v>12</v>
          </cell>
          <cell r="L180">
            <v>996</v>
          </cell>
          <cell r="M180">
            <v>69</v>
          </cell>
          <cell r="N180">
            <v>8301</v>
          </cell>
        </row>
        <row r="181">
          <cell r="A181">
            <v>102624</v>
          </cell>
          <cell r="B181" t="str">
            <v>05</v>
          </cell>
          <cell r="C181" t="str">
            <v>Estrie</v>
          </cell>
          <cell r="D181" t="str">
            <v>Ferme M.G. Rodrigue enr.</v>
          </cell>
          <cell r="E181" t="str">
            <v>Rodrigue(Michel)</v>
          </cell>
          <cell r="F181" t="str">
            <v>1635, ch. Rodrigue, R.R. 6</v>
          </cell>
          <cell r="G181" t="str">
            <v>Coaticook</v>
          </cell>
          <cell r="H181" t="str">
            <v>J1A2S5</v>
          </cell>
          <cell r="I181">
            <v>819</v>
          </cell>
          <cell r="J181">
            <v>8493484</v>
          </cell>
          <cell r="K181">
            <v>62</v>
          </cell>
          <cell r="L181">
            <v>7669</v>
          </cell>
          <cell r="M181">
            <v>65</v>
          </cell>
          <cell r="N181">
            <v>15815</v>
          </cell>
        </row>
        <row r="182">
          <cell r="A182">
            <v>102848</v>
          </cell>
          <cell r="B182" t="str">
            <v>05</v>
          </cell>
          <cell r="C182" t="str">
            <v>Estrie</v>
          </cell>
          <cell r="D182" t="str">
            <v>Ferme L. Lanctôt &amp; Fils enr.</v>
          </cell>
          <cell r="E182" t="str">
            <v>Lanctôt(Thérèse)</v>
          </cell>
          <cell r="F182" t="str">
            <v>615, chemin Léon-Gérin</v>
          </cell>
          <cell r="G182" t="str">
            <v>Compton</v>
          </cell>
          <cell r="H182" t="str">
            <v>J0B1L0</v>
          </cell>
          <cell r="I182">
            <v>819</v>
          </cell>
          <cell r="J182">
            <v>8493562</v>
          </cell>
          <cell r="K182">
            <v>102</v>
          </cell>
          <cell r="L182">
            <v>19592</v>
          </cell>
          <cell r="M182">
            <v>104</v>
          </cell>
          <cell r="N182">
            <v>23216</v>
          </cell>
        </row>
        <row r="183">
          <cell r="A183">
            <v>102855</v>
          </cell>
          <cell r="B183" t="str">
            <v>05</v>
          </cell>
          <cell r="C183" t="str">
            <v>Estrie</v>
          </cell>
          <cell r="D183" t="str">
            <v>Picard(Gérard)</v>
          </cell>
          <cell r="F183" t="str">
            <v>1797 rg 3</v>
          </cell>
          <cell r="G183" t="str">
            <v>Saint-Adrien</v>
          </cell>
          <cell r="H183" t="str">
            <v>J0A1C0</v>
          </cell>
          <cell r="I183">
            <v>819</v>
          </cell>
          <cell r="J183">
            <v>8282966</v>
          </cell>
          <cell r="K183">
            <v>80</v>
          </cell>
          <cell r="L183">
            <v>13716</v>
          </cell>
          <cell r="M183">
            <v>76</v>
          </cell>
          <cell r="N183">
            <v>11982</v>
          </cell>
        </row>
        <row r="184">
          <cell r="A184">
            <v>102889</v>
          </cell>
          <cell r="B184" t="str">
            <v>08</v>
          </cell>
          <cell r="C184" t="str">
            <v>Abitibi-Témiscamingue</v>
          </cell>
          <cell r="D184" t="str">
            <v>La Ferme le Souvenir inc.</v>
          </cell>
          <cell r="E184" t="str">
            <v>Robitaille(Luc)</v>
          </cell>
          <cell r="F184" t="str">
            <v>659, route 111 Ouest</v>
          </cell>
          <cell r="G184" t="str">
            <v>Dupuy</v>
          </cell>
          <cell r="H184" t="str">
            <v>J0Z1X0</v>
          </cell>
          <cell r="I184">
            <v>819</v>
          </cell>
          <cell r="J184">
            <v>7832263</v>
          </cell>
          <cell r="K184">
            <v>279</v>
          </cell>
          <cell r="L184">
            <v>67300</v>
          </cell>
          <cell r="M184">
            <v>286</v>
          </cell>
          <cell r="N184">
            <v>42185</v>
          </cell>
        </row>
        <row r="185">
          <cell r="A185">
            <v>103101</v>
          </cell>
          <cell r="B185" t="str">
            <v>11</v>
          </cell>
          <cell r="C185" t="str">
            <v>Gaspésie-Iles-de-la-Madeleine</v>
          </cell>
          <cell r="D185" t="str">
            <v>Ferme Lepage et Frères enr.</v>
          </cell>
          <cell r="E185" t="str">
            <v>Lepage(Jacques et Denis)</v>
          </cell>
          <cell r="F185" t="str">
            <v>325 boul. Perron Ouest</v>
          </cell>
          <cell r="G185" t="str">
            <v>Saint-Siméon (de Bonaventure)</v>
          </cell>
          <cell r="H185" t="str">
            <v>G0C3A0</v>
          </cell>
          <cell r="I185">
            <v>418</v>
          </cell>
          <cell r="J185">
            <v>5343158</v>
          </cell>
          <cell r="K185">
            <v>44</v>
          </cell>
          <cell r="L185">
            <v>10593</v>
          </cell>
          <cell r="M185">
            <v>39</v>
          </cell>
          <cell r="N185">
            <v>10593</v>
          </cell>
        </row>
        <row r="186">
          <cell r="A186">
            <v>103291</v>
          </cell>
          <cell r="B186" t="str">
            <v>05</v>
          </cell>
          <cell r="C186" t="str">
            <v>Estrie</v>
          </cell>
          <cell r="D186" t="str">
            <v>Ferme Fontainedo enr.</v>
          </cell>
          <cell r="E186" t="str">
            <v>Fontaine(Rachel Dodier &amp; Pierre)</v>
          </cell>
          <cell r="F186" t="str">
            <v>20, chemin du rang 5</v>
          </cell>
          <cell r="G186" t="str">
            <v>Saint-Malo</v>
          </cell>
          <cell r="H186" t="str">
            <v>J0B2Y0</v>
          </cell>
          <cell r="I186">
            <v>819</v>
          </cell>
          <cell r="J186">
            <v>6583333</v>
          </cell>
          <cell r="K186">
            <v>46</v>
          </cell>
          <cell r="L186">
            <v>980</v>
          </cell>
          <cell r="M186">
            <v>42</v>
          </cell>
          <cell r="N186">
            <v>4807</v>
          </cell>
        </row>
        <row r="187">
          <cell r="A187">
            <v>103804</v>
          </cell>
          <cell r="B187" t="str">
            <v>12</v>
          </cell>
          <cell r="C187" t="str">
            <v>Chaudière-Appalaches</v>
          </cell>
          <cell r="D187" t="str">
            <v>Lamontagne(Guy)</v>
          </cell>
          <cell r="F187" t="str">
            <v>71, rang Petit Troisième</v>
          </cell>
          <cell r="G187" t="str">
            <v>Honfleur</v>
          </cell>
          <cell r="H187" t="str">
            <v>G0R1N0</v>
          </cell>
          <cell r="I187">
            <v>418</v>
          </cell>
          <cell r="J187">
            <v>8854322</v>
          </cell>
          <cell r="K187">
            <v>31</v>
          </cell>
          <cell r="L187">
            <v>3333</v>
          </cell>
          <cell r="M187">
            <v>34</v>
          </cell>
          <cell r="N187">
            <v>2291</v>
          </cell>
        </row>
        <row r="188">
          <cell r="A188">
            <v>103895</v>
          </cell>
          <cell r="B188" t="str">
            <v>16</v>
          </cell>
          <cell r="C188" t="str">
            <v>Montérégie</v>
          </cell>
          <cell r="D188" t="str">
            <v>Petit(Roger)</v>
          </cell>
          <cell r="F188" t="str">
            <v>142, rang Ruisseau Sud</v>
          </cell>
          <cell r="G188" t="str">
            <v>Saint-Marc-sur-Richelieu</v>
          </cell>
          <cell r="H188" t="str">
            <v>J0L2E0</v>
          </cell>
          <cell r="I188">
            <v>450</v>
          </cell>
          <cell r="J188">
            <v>5843989</v>
          </cell>
          <cell r="K188">
            <v>20</v>
          </cell>
        </row>
        <row r="189">
          <cell r="A189">
            <v>104091</v>
          </cell>
          <cell r="B189" t="str">
            <v>01</v>
          </cell>
          <cell r="C189" t="str">
            <v>Bas-Saint-Laurent</v>
          </cell>
          <cell r="D189" t="str">
            <v>Fournier(Roger)</v>
          </cell>
          <cell r="F189" t="str">
            <v>113 rang 1 Ouest</v>
          </cell>
          <cell r="G189" t="str">
            <v>Saint-Fabien</v>
          </cell>
          <cell r="H189" t="str">
            <v>G0L2Z0</v>
          </cell>
          <cell r="I189">
            <v>418</v>
          </cell>
          <cell r="J189">
            <v>8692098</v>
          </cell>
          <cell r="K189">
            <v>51</v>
          </cell>
          <cell r="L189">
            <v>9365</v>
          </cell>
          <cell r="M189">
            <v>44</v>
          </cell>
          <cell r="N189">
            <v>9522</v>
          </cell>
        </row>
        <row r="190">
          <cell r="A190">
            <v>104737</v>
          </cell>
          <cell r="B190" t="str">
            <v>16</v>
          </cell>
          <cell r="C190" t="str">
            <v>Montérégie</v>
          </cell>
          <cell r="D190" t="str">
            <v>Craig(Morris)</v>
          </cell>
          <cell r="F190" t="str">
            <v>1796 English River Road</v>
          </cell>
          <cell r="G190" t="str">
            <v>Howick</v>
          </cell>
          <cell r="H190" t="str">
            <v>J0S1G0</v>
          </cell>
          <cell r="I190">
            <v>450</v>
          </cell>
          <cell r="J190">
            <v>8252330</v>
          </cell>
          <cell r="K190">
            <v>24</v>
          </cell>
          <cell r="L190">
            <v>5926</v>
          </cell>
          <cell r="M190">
            <v>25</v>
          </cell>
          <cell r="N190">
            <v>10525</v>
          </cell>
        </row>
        <row r="191">
          <cell r="A191">
            <v>104794</v>
          </cell>
          <cell r="B191" t="str">
            <v>12</v>
          </cell>
          <cell r="C191" t="str">
            <v>Chaudière-Appalaches</v>
          </cell>
          <cell r="D191" t="str">
            <v>Giguère(Daniel)</v>
          </cell>
          <cell r="F191" t="str">
            <v>1720, route Kennedy Sud</v>
          </cell>
          <cell r="G191" t="str">
            <v>Sainte-Marie</v>
          </cell>
          <cell r="H191" t="str">
            <v>G6E3A7</v>
          </cell>
          <cell r="I191">
            <v>418</v>
          </cell>
          <cell r="J191">
            <v>3877814</v>
          </cell>
          <cell r="K191">
            <v>54</v>
          </cell>
          <cell r="L191">
            <v>14282</v>
          </cell>
          <cell r="M191">
            <v>49</v>
          </cell>
          <cell r="N191">
            <v>15285</v>
          </cell>
        </row>
        <row r="192">
          <cell r="A192">
            <v>105254</v>
          </cell>
          <cell r="B192" t="str">
            <v>04</v>
          </cell>
          <cell r="C192" t="str">
            <v>Mauricie</v>
          </cell>
          <cell r="D192" t="str">
            <v>Charette(Jean-Guy)</v>
          </cell>
          <cell r="F192" t="str">
            <v>2080 Philibert</v>
          </cell>
          <cell r="G192" t="str">
            <v>Sainte-Ursule</v>
          </cell>
          <cell r="H192" t="str">
            <v>J0K3M0</v>
          </cell>
          <cell r="I192">
            <v>819</v>
          </cell>
          <cell r="J192">
            <v>2285859</v>
          </cell>
          <cell r="K192">
            <v>64</v>
          </cell>
          <cell r="L192">
            <v>19330</v>
          </cell>
          <cell r="M192">
            <v>58</v>
          </cell>
          <cell r="N192">
            <v>16670</v>
          </cell>
        </row>
        <row r="193">
          <cell r="A193">
            <v>105270</v>
          </cell>
          <cell r="B193" t="str">
            <v>12</v>
          </cell>
          <cell r="C193" t="str">
            <v>Chaudière-Appalaches</v>
          </cell>
          <cell r="D193" t="str">
            <v>Lessard(Gabriel)</v>
          </cell>
          <cell r="F193" t="str">
            <v>429, rang 3</v>
          </cell>
          <cell r="G193" t="str">
            <v>Saint-Jules</v>
          </cell>
          <cell r="H193" t="str">
            <v>G0N1R0</v>
          </cell>
          <cell r="I193">
            <v>418</v>
          </cell>
          <cell r="J193">
            <v>4263004</v>
          </cell>
          <cell r="K193">
            <v>38</v>
          </cell>
          <cell r="L193">
            <v>1770</v>
          </cell>
          <cell r="M193">
            <v>40</v>
          </cell>
          <cell r="N193">
            <v>2595</v>
          </cell>
        </row>
        <row r="194">
          <cell r="A194">
            <v>105445</v>
          </cell>
          <cell r="B194" t="str">
            <v>11</v>
          </cell>
          <cell r="C194" t="str">
            <v>Gaspésie-Iles-de-la-Madeleine</v>
          </cell>
          <cell r="D194" t="str">
            <v>Nadeau(Camille)</v>
          </cell>
          <cell r="F194" t="str">
            <v>1129, chemin Val D'Espoir</v>
          </cell>
          <cell r="G194" t="str">
            <v>Val-d'Espoir</v>
          </cell>
          <cell r="H194" t="str">
            <v>G0C3G0</v>
          </cell>
          <cell r="I194">
            <v>418</v>
          </cell>
          <cell r="J194">
            <v>7825956</v>
          </cell>
          <cell r="K194">
            <v>44</v>
          </cell>
          <cell r="M194">
            <v>36</v>
          </cell>
          <cell r="N194">
            <v>1341</v>
          </cell>
        </row>
        <row r="195">
          <cell r="A195">
            <v>106302</v>
          </cell>
          <cell r="B195" t="str">
            <v>16</v>
          </cell>
          <cell r="C195" t="str">
            <v>Montérégie</v>
          </cell>
          <cell r="D195" t="str">
            <v>Holmes(Jean-Paul)</v>
          </cell>
          <cell r="F195" t="str">
            <v>1321 mtée Hope</v>
          </cell>
          <cell r="G195" t="str">
            <v>Sainte-Clotilde-de-Châteauguay</v>
          </cell>
          <cell r="H195" t="str">
            <v>J0L1W0</v>
          </cell>
          <cell r="I195">
            <v>450</v>
          </cell>
          <cell r="J195">
            <v>8263659</v>
          </cell>
          <cell r="K195">
            <v>47</v>
          </cell>
          <cell r="L195">
            <v>4950</v>
          </cell>
          <cell r="M195">
            <v>47</v>
          </cell>
          <cell r="N195">
            <v>4414</v>
          </cell>
        </row>
        <row r="196">
          <cell r="A196">
            <v>107698</v>
          </cell>
          <cell r="B196" t="str">
            <v>08</v>
          </cell>
          <cell r="C196" t="str">
            <v>Abitibi-Témiscamingue</v>
          </cell>
          <cell r="D196" t="str">
            <v>Rouillard(Jules)</v>
          </cell>
          <cell r="F196" t="str">
            <v>191,chemin de la Rivière</v>
          </cell>
          <cell r="G196" t="str">
            <v>Saint-Marc-de-Figuery</v>
          </cell>
          <cell r="H196" t="str">
            <v>J0Y1J0</v>
          </cell>
          <cell r="I196">
            <v>819</v>
          </cell>
          <cell r="J196">
            <v>7323101</v>
          </cell>
          <cell r="K196">
            <v>58</v>
          </cell>
          <cell r="L196">
            <v>19773</v>
          </cell>
          <cell r="M196">
            <v>58</v>
          </cell>
          <cell r="N196">
            <v>3418</v>
          </cell>
        </row>
        <row r="197">
          <cell r="A197">
            <v>108126</v>
          </cell>
          <cell r="B197" t="str">
            <v>04</v>
          </cell>
          <cell r="C197" t="str">
            <v>Mauricie</v>
          </cell>
          <cell r="D197" t="str">
            <v>Allaire(Rhéaume)</v>
          </cell>
          <cell r="F197" t="str">
            <v>291 Haut du Lac Nord</v>
          </cell>
          <cell r="G197" t="str">
            <v>Saint-Tite</v>
          </cell>
          <cell r="H197" t="str">
            <v>G0X3H0</v>
          </cell>
          <cell r="I197">
            <v>418</v>
          </cell>
          <cell r="J197">
            <v>3656955</v>
          </cell>
          <cell r="K197">
            <v>73</v>
          </cell>
          <cell r="L197">
            <v>35063</v>
          </cell>
          <cell r="M197">
            <v>67</v>
          </cell>
          <cell r="N197">
            <v>35154</v>
          </cell>
        </row>
        <row r="198">
          <cell r="A198">
            <v>108407</v>
          </cell>
          <cell r="B198" t="str">
            <v>04</v>
          </cell>
          <cell r="C198" t="str">
            <v>Mauricie</v>
          </cell>
          <cell r="D198" t="str">
            <v>Gélinas(Denis)</v>
          </cell>
          <cell r="F198" t="str">
            <v>2650, 50e Avenue</v>
          </cell>
          <cell r="G198" t="str">
            <v>Grand-Mère</v>
          </cell>
          <cell r="H198" t="str">
            <v>G9T1A3</v>
          </cell>
          <cell r="I198">
            <v>819</v>
          </cell>
          <cell r="J198">
            <v>5387947</v>
          </cell>
          <cell r="K198">
            <v>10</v>
          </cell>
        </row>
        <row r="199">
          <cell r="A199">
            <v>108498</v>
          </cell>
          <cell r="B199" t="str">
            <v>12</v>
          </cell>
          <cell r="C199" t="str">
            <v>Chaudière-Appalaches</v>
          </cell>
          <cell r="D199" t="str">
            <v>Lemieux(Jacques)</v>
          </cell>
          <cell r="F199" t="str">
            <v>4586, Rang 3</v>
          </cell>
          <cell r="G199" t="str">
            <v>Disraeli</v>
          </cell>
          <cell r="H199" t="str">
            <v>G0N1E0</v>
          </cell>
          <cell r="I199">
            <v>0</v>
          </cell>
          <cell r="J199">
            <v>0</v>
          </cell>
          <cell r="K199">
            <v>27</v>
          </cell>
          <cell r="M199">
            <v>27</v>
          </cell>
        </row>
        <row r="200">
          <cell r="A200">
            <v>110106</v>
          </cell>
          <cell r="B200" t="str">
            <v>05</v>
          </cell>
          <cell r="C200" t="str">
            <v>Estrie</v>
          </cell>
          <cell r="D200" t="str">
            <v>Burns(Malcolm)</v>
          </cell>
          <cell r="F200" t="str">
            <v>1290, route 212, R.R. 1</v>
          </cell>
          <cell r="G200" t="str">
            <v>Newport</v>
          </cell>
          <cell r="H200" t="str">
            <v>J0B1M0</v>
          </cell>
          <cell r="I200">
            <v>819</v>
          </cell>
          <cell r="J200">
            <v>8755371</v>
          </cell>
          <cell r="K200">
            <v>25</v>
          </cell>
          <cell r="L200">
            <v>5111</v>
          </cell>
        </row>
        <row r="201">
          <cell r="A201">
            <v>110833</v>
          </cell>
          <cell r="B201" t="str">
            <v>17</v>
          </cell>
          <cell r="C201" t="str">
            <v>Centre-du-Québec</v>
          </cell>
          <cell r="D201" t="str">
            <v>Rhéaume(Réjean)</v>
          </cell>
          <cell r="F201" t="str">
            <v>1320, rang 10</v>
          </cell>
          <cell r="G201" t="str">
            <v>Saint-Edmond-de-Grantham</v>
          </cell>
          <cell r="H201" t="str">
            <v>J0C1K0</v>
          </cell>
          <cell r="I201">
            <v>819</v>
          </cell>
          <cell r="J201">
            <v>3955089</v>
          </cell>
          <cell r="K201">
            <v>62</v>
          </cell>
          <cell r="L201">
            <v>10634</v>
          </cell>
          <cell r="M201">
            <v>73</v>
          </cell>
          <cell r="N201">
            <v>13343</v>
          </cell>
        </row>
        <row r="202">
          <cell r="A202">
            <v>111971</v>
          </cell>
          <cell r="B202" t="str">
            <v>05</v>
          </cell>
          <cell r="C202" t="str">
            <v>Estrie</v>
          </cell>
          <cell r="D202" t="str">
            <v>Birrell(Geoffrey)</v>
          </cell>
          <cell r="F202" t="str">
            <v>43, ch. du Monastère</v>
          </cell>
          <cell r="G202" t="str">
            <v>Potton</v>
          </cell>
          <cell r="H202" t="str">
            <v>J0E1X0</v>
          </cell>
          <cell r="I202">
            <v>450</v>
          </cell>
          <cell r="J202">
            <v>2925506</v>
          </cell>
          <cell r="K202">
            <v>366</v>
          </cell>
          <cell r="L202">
            <v>29101</v>
          </cell>
          <cell r="M202">
            <v>320</v>
          </cell>
          <cell r="N202">
            <v>93988</v>
          </cell>
        </row>
        <row r="203">
          <cell r="A203">
            <v>112698</v>
          </cell>
          <cell r="B203" t="str">
            <v>12</v>
          </cell>
          <cell r="C203" t="str">
            <v>Chaudière-Appalaches</v>
          </cell>
          <cell r="D203" t="str">
            <v>Jacques(Gabriel)</v>
          </cell>
          <cell r="E203" t="str">
            <v>Jacques(Gabriel)</v>
          </cell>
          <cell r="F203" t="str">
            <v>935, Châtelet</v>
          </cell>
          <cell r="G203" t="str">
            <v>Saint-Joseph-de-Beauce</v>
          </cell>
          <cell r="H203" t="str">
            <v>G0S2V0</v>
          </cell>
          <cell r="I203">
            <v>418</v>
          </cell>
          <cell r="J203">
            <v>3975185</v>
          </cell>
          <cell r="K203">
            <v>11</v>
          </cell>
          <cell r="L203">
            <v>1631</v>
          </cell>
          <cell r="M203">
            <v>15</v>
          </cell>
          <cell r="N203">
            <v>340</v>
          </cell>
        </row>
        <row r="204">
          <cell r="A204">
            <v>113332</v>
          </cell>
          <cell r="B204" t="str">
            <v>17</v>
          </cell>
          <cell r="C204" t="str">
            <v>Centre-du-Québec</v>
          </cell>
          <cell r="D204" t="str">
            <v>Daigle(Guy)</v>
          </cell>
          <cell r="F204" t="str">
            <v>300, Chemin De La Station</v>
          </cell>
          <cell r="G204" t="str">
            <v>Tingwick</v>
          </cell>
          <cell r="H204" t="str">
            <v>J0A1L0</v>
          </cell>
          <cell r="I204">
            <v>819</v>
          </cell>
          <cell r="J204">
            <v>3592395</v>
          </cell>
          <cell r="K204">
            <v>20</v>
          </cell>
          <cell r="L204">
            <v>1965</v>
          </cell>
          <cell r="M204">
            <v>18</v>
          </cell>
          <cell r="N204">
            <v>1965</v>
          </cell>
        </row>
        <row r="205">
          <cell r="A205">
            <v>113647</v>
          </cell>
          <cell r="B205" t="str">
            <v>05</v>
          </cell>
          <cell r="C205" t="str">
            <v>Estrie</v>
          </cell>
          <cell r="D205" t="str">
            <v>Marcoux(Réal)</v>
          </cell>
          <cell r="F205" t="str">
            <v>1011 rte 112</v>
          </cell>
          <cell r="G205" t="str">
            <v>Weedon</v>
          </cell>
          <cell r="H205" t="str">
            <v>J0B3J0</v>
          </cell>
          <cell r="I205">
            <v>819</v>
          </cell>
          <cell r="J205">
            <v>8772683</v>
          </cell>
          <cell r="K205">
            <v>172</v>
          </cell>
          <cell r="L205">
            <v>25613</v>
          </cell>
          <cell r="M205">
            <v>167</v>
          </cell>
          <cell r="N205">
            <v>35245</v>
          </cell>
        </row>
        <row r="206">
          <cell r="A206">
            <v>114108</v>
          </cell>
          <cell r="B206" t="str">
            <v>12</v>
          </cell>
          <cell r="C206" t="str">
            <v>Chaudière-Appalaches</v>
          </cell>
          <cell r="D206" t="str">
            <v>Mosiman(Christian)</v>
          </cell>
          <cell r="F206" t="str">
            <v>317, rang 1 Est</v>
          </cell>
          <cell r="G206" t="str">
            <v>Saint-Janvier-de-Joly</v>
          </cell>
          <cell r="H206" t="str">
            <v>G0S1M0</v>
          </cell>
          <cell r="I206">
            <v>418</v>
          </cell>
          <cell r="J206">
            <v>7283457</v>
          </cell>
          <cell r="K206">
            <v>21</v>
          </cell>
          <cell r="L206">
            <v>6768</v>
          </cell>
          <cell r="M206">
            <v>19</v>
          </cell>
          <cell r="N206">
            <v>3725</v>
          </cell>
        </row>
        <row r="207">
          <cell r="A207">
            <v>114827</v>
          </cell>
          <cell r="B207" t="str">
            <v>07</v>
          </cell>
          <cell r="C207" t="str">
            <v>Outaouais</v>
          </cell>
          <cell r="D207" t="str">
            <v>Lacharity(Leonard)</v>
          </cell>
          <cell r="F207" t="str">
            <v>177 Lacharity Road</v>
          </cell>
          <cell r="G207" t="str">
            <v>Venosta</v>
          </cell>
          <cell r="H207" t="str">
            <v>J0X3E0</v>
          </cell>
          <cell r="I207">
            <v>819</v>
          </cell>
          <cell r="J207">
            <v>4223378</v>
          </cell>
          <cell r="K207">
            <v>21</v>
          </cell>
          <cell r="L207">
            <v>1067</v>
          </cell>
        </row>
        <row r="208">
          <cell r="A208">
            <v>115212</v>
          </cell>
          <cell r="B208" t="str">
            <v>17</v>
          </cell>
          <cell r="C208" t="str">
            <v>Centre-du-Québec</v>
          </cell>
          <cell r="D208" t="str">
            <v>St-Onge(Raymond)</v>
          </cell>
          <cell r="F208" t="str">
            <v>3995 boul Parc Industriel</v>
          </cell>
          <cell r="G208" t="str">
            <v>Bécancour</v>
          </cell>
          <cell r="H208" t="str">
            <v>G9H3N3</v>
          </cell>
          <cell r="I208">
            <v>819</v>
          </cell>
          <cell r="J208">
            <v>2972989</v>
          </cell>
          <cell r="K208">
            <v>51</v>
          </cell>
          <cell r="L208">
            <v>9130</v>
          </cell>
          <cell r="M208">
            <v>64</v>
          </cell>
          <cell r="N208">
            <v>5190</v>
          </cell>
        </row>
        <row r="209">
          <cell r="A209">
            <v>115659</v>
          </cell>
          <cell r="B209" t="str">
            <v>07</v>
          </cell>
          <cell r="C209" t="str">
            <v>Outaouais</v>
          </cell>
          <cell r="D209" t="str">
            <v>Lapointe(Jacques)</v>
          </cell>
          <cell r="F209" t="str">
            <v>113, chemin Farley</v>
          </cell>
          <cell r="G209" t="str">
            <v>Messines</v>
          </cell>
          <cell r="H209" t="str">
            <v>J0X2J0</v>
          </cell>
          <cell r="I209">
            <v>819</v>
          </cell>
          <cell r="J209">
            <v>4494494</v>
          </cell>
          <cell r="K209">
            <v>44</v>
          </cell>
          <cell r="L209">
            <v>3409</v>
          </cell>
          <cell r="M209">
            <v>21</v>
          </cell>
          <cell r="N209">
            <v>10670</v>
          </cell>
        </row>
        <row r="210">
          <cell r="A210">
            <v>116194</v>
          </cell>
          <cell r="B210" t="str">
            <v>07</v>
          </cell>
          <cell r="C210" t="str">
            <v>Outaouais</v>
          </cell>
          <cell r="D210" t="str">
            <v>Brown(Douglas)</v>
          </cell>
          <cell r="F210" t="str">
            <v>340, chemin Poisson Blanc</v>
          </cell>
          <cell r="G210" t="str">
            <v>Gracefield</v>
          </cell>
          <cell r="H210" t="str">
            <v>J0X1W0</v>
          </cell>
          <cell r="I210">
            <v>819</v>
          </cell>
          <cell r="J210">
            <v>4632750</v>
          </cell>
          <cell r="K210">
            <v>34</v>
          </cell>
          <cell r="L210">
            <v>3352</v>
          </cell>
          <cell r="M210">
            <v>29</v>
          </cell>
          <cell r="N210">
            <v>3447</v>
          </cell>
        </row>
        <row r="211">
          <cell r="A211">
            <v>117341</v>
          </cell>
          <cell r="B211" t="str">
            <v>08</v>
          </cell>
          <cell r="C211" t="str">
            <v>Abitibi-Témiscamingue</v>
          </cell>
          <cell r="D211" t="str">
            <v>April(Gérard)</v>
          </cell>
          <cell r="F211" t="str">
            <v>791, rg 2-3, R.R. 1</v>
          </cell>
          <cell r="G211" t="str">
            <v>Macamic</v>
          </cell>
          <cell r="H211" t="str">
            <v>J0Z1T0</v>
          </cell>
          <cell r="I211">
            <v>819</v>
          </cell>
          <cell r="J211">
            <v>3334422</v>
          </cell>
          <cell r="K211">
            <v>26</v>
          </cell>
          <cell r="M211">
            <v>20</v>
          </cell>
          <cell r="N211">
            <v>3438</v>
          </cell>
        </row>
        <row r="212">
          <cell r="A212">
            <v>117432</v>
          </cell>
          <cell r="B212" t="str">
            <v>01</v>
          </cell>
          <cell r="C212" t="str">
            <v>Bas-Saint-Laurent</v>
          </cell>
          <cell r="D212" t="str">
            <v>Gagnon(Jacques)</v>
          </cell>
          <cell r="F212" t="str">
            <v>rang 4 Nord</v>
          </cell>
          <cell r="G212" t="str">
            <v>Saint-Juste-du-Lac</v>
          </cell>
          <cell r="H212" t="str">
            <v>G0L3R0</v>
          </cell>
          <cell r="I212">
            <v>418</v>
          </cell>
          <cell r="J212">
            <v>8996054</v>
          </cell>
          <cell r="K212">
            <v>22</v>
          </cell>
          <cell r="L212">
            <v>1682</v>
          </cell>
          <cell r="M212">
            <v>27</v>
          </cell>
          <cell r="N212">
            <v>3208</v>
          </cell>
        </row>
        <row r="213">
          <cell r="A213">
            <v>118786</v>
          </cell>
          <cell r="B213" t="str">
            <v>05</v>
          </cell>
          <cell r="C213" t="str">
            <v>Estrie</v>
          </cell>
          <cell r="D213" t="str">
            <v>Ferme Lafond enr.</v>
          </cell>
          <cell r="E213" t="str">
            <v>Lafond(Ronald &amp; Hélène)</v>
          </cell>
          <cell r="F213" t="str">
            <v>740, Herringville</v>
          </cell>
          <cell r="G213" t="str">
            <v>Bury</v>
          </cell>
          <cell r="H213" t="str">
            <v>J0B1J0</v>
          </cell>
          <cell r="I213">
            <v>819</v>
          </cell>
          <cell r="J213">
            <v>8723343</v>
          </cell>
          <cell r="K213">
            <v>30</v>
          </cell>
          <cell r="L213">
            <v>4516</v>
          </cell>
          <cell r="M213">
            <v>25</v>
          </cell>
          <cell r="N213">
            <v>4516</v>
          </cell>
        </row>
        <row r="214">
          <cell r="A214">
            <v>119693</v>
          </cell>
          <cell r="B214" t="str">
            <v>05</v>
          </cell>
          <cell r="C214" t="str">
            <v>Estrie</v>
          </cell>
          <cell r="D214" t="str">
            <v>Morse(Delmar)</v>
          </cell>
          <cell r="F214" t="str">
            <v>10, rue Massawippi</v>
          </cell>
          <cell r="G214" t="str">
            <v>Hatley</v>
          </cell>
          <cell r="H214" t="str">
            <v>J0B4B0</v>
          </cell>
          <cell r="I214">
            <v>819</v>
          </cell>
          <cell r="J214">
            <v>8384405</v>
          </cell>
          <cell r="K214">
            <v>48</v>
          </cell>
          <cell r="L214">
            <v>13427</v>
          </cell>
          <cell r="M214">
            <v>46</v>
          </cell>
          <cell r="N214">
            <v>9542</v>
          </cell>
        </row>
        <row r="215">
          <cell r="A215">
            <v>119784</v>
          </cell>
          <cell r="B215" t="str">
            <v>16</v>
          </cell>
          <cell r="C215" t="str">
            <v>Montérégie</v>
          </cell>
          <cell r="D215" t="str">
            <v>St-Onge(Fernand)</v>
          </cell>
          <cell r="F215" t="str">
            <v>1588, Petit 10ième Rang</v>
          </cell>
          <cell r="G215" t="str">
            <v>Saint-Valérien-de-Milton</v>
          </cell>
          <cell r="H215" t="str">
            <v>J0H2B0</v>
          </cell>
          <cell r="I215">
            <v>450</v>
          </cell>
          <cell r="J215">
            <v>7932336</v>
          </cell>
          <cell r="K215">
            <v>12</v>
          </cell>
          <cell r="L215">
            <v>2381</v>
          </cell>
        </row>
        <row r="216">
          <cell r="A216">
            <v>120378</v>
          </cell>
          <cell r="B216" t="str">
            <v>07</v>
          </cell>
          <cell r="C216" t="str">
            <v>Outaouais</v>
          </cell>
          <cell r="D216" t="str">
            <v>Sallafranque(Pascal)</v>
          </cell>
          <cell r="E216" t="str">
            <v>Belland(Pauline)</v>
          </cell>
          <cell r="F216" t="str">
            <v>169 Sallafranque Lane</v>
          </cell>
          <cell r="G216" t="str">
            <v>l'isle-aux-Allumettes</v>
          </cell>
          <cell r="H216" t="str">
            <v>J0X1M0</v>
          </cell>
          <cell r="I216">
            <v>819</v>
          </cell>
          <cell r="J216">
            <v>6892864</v>
          </cell>
          <cell r="K216">
            <v>80</v>
          </cell>
          <cell r="L216">
            <v>5139</v>
          </cell>
          <cell r="M216">
            <v>75</v>
          </cell>
          <cell r="N216">
            <v>14505</v>
          </cell>
        </row>
        <row r="217">
          <cell r="A217">
            <v>120436</v>
          </cell>
          <cell r="B217" t="str">
            <v>17</v>
          </cell>
          <cell r="C217" t="str">
            <v>Centre-du-Québec</v>
          </cell>
          <cell r="D217" t="str">
            <v>Taylor(Michael)</v>
          </cell>
          <cell r="F217" t="str">
            <v>62, route 243 Nord</v>
          </cell>
          <cell r="G217" t="str">
            <v>Saint-Félix-de-Kingsey</v>
          </cell>
          <cell r="H217" t="str">
            <v>J0B2T0</v>
          </cell>
          <cell r="I217">
            <v>819</v>
          </cell>
          <cell r="J217">
            <v>8482243</v>
          </cell>
          <cell r="K217">
            <v>45</v>
          </cell>
          <cell r="L217">
            <v>3576</v>
          </cell>
          <cell r="M217">
            <v>42</v>
          </cell>
          <cell r="N217">
            <v>2497</v>
          </cell>
        </row>
        <row r="218">
          <cell r="A218">
            <v>120667</v>
          </cell>
          <cell r="B218" t="str">
            <v>01</v>
          </cell>
          <cell r="C218" t="str">
            <v>Bas-Saint-Laurent</v>
          </cell>
          <cell r="D218" t="str">
            <v>Bouffard(Magella)</v>
          </cell>
          <cell r="F218" t="str">
            <v>960 rang Des Bouffard</v>
          </cell>
          <cell r="G218" t="str">
            <v>Matane</v>
          </cell>
          <cell r="H218" t="str">
            <v>G0J1Y0</v>
          </cell>
          <cell r="I218">
            <v>418</v>
          </cell>
          <cell r="J218">
            <v>5624227</v>
          </cell>
          <cell r="K218">
            <v>53</v>
          </cell>
          <cell r="L218">
            <v>9415</v>
          </cell>
          <cell r="M218">
            <v>51</v>
          </cell>
          <cell r="N218">
            <v>3045</v>
          </cell>
        </row>
        <row r="219">
          <cell r="A219">
            <v>120790</v>
          </cell>
          <cell r="B219" t="str">
            <v>12</v>
          </cell>
          <cell r="C219" t="str">
            <v>Chaudière-Appalaches</v>
          </cell>
          <cell r="D219" t="str">
            <v>Lamontagne(Lionel)</v>
          </cell>
          <cell r="F219" t="str">
            <v>185, 1er rang Ouest</v>
          </cell>
          <cell r="G219" t="str">
            <v>Saint-Raphaël</v>
          </cell>
          <cell r="H219" t="str">
            <v>G0R4C0</v>
          </cell>
          <cell r="I219">
            <v>418</v>
          </cell>
          <cell r="J219">
            <v>2432534</v>
          </cell>
          <cell r="K219">
            <v>10</v>
          </cell>
          <cell r="L219">
            <v>1021</v>
          </cell>
        </row>
        <row r="220">
          <cell r="A220">
            <v>120881</v>
          </cell>
          <cell r="B220" t="str">
            <v>16</v>
          </cell>
          <cell r="C220" t="str">
            <v>Montérégie</v>
          </cell>
          <cell r="D220" t="str">
            <v>Roussel(Jean)</v>
          </cell>
          <cell r="F220" t="str">
            <v>730 rang Chartier</v>
          </cell>
          <cell r="G220" t="str">
            <v>Mont-Saint-Grégoire</v>
          </cell>
          <cell r="H220" t="str">
            <v>J0J1K0</v>
          </cell>
          <cell r="I220">
            <v>450</v>
          </cell>
          <cell r="J220">
            <v>3464993</v>
          </cell>
          <cell r="K220">
            <v>11</v>
          </cell>
          <cell r="L220">
            <v>340</v>
          </cell>
        </row>
        <row r="221">
          <cell r="A221">
            <v>121525</v>
          </cell>
          <cell r="B221" t="str">
            <v>03</v>
          </cell>
          <cell r="C221" t="str">
            <v>Capitale-Nationale</v>
          </cell>
          <cell r="D221" t="str">
            <v>Joulaud(Bernard)</v>
          </cell>
          <cell r="F221" t="str">
            <v>120, Principale</v>
          </cell>
          <cell r="G221" t="str">
            <v>Saint-Gilbert</v>
          </cell>
          <cell r="H221" t="str">
            <v>G0A3T0</v>
          </cell>
          <cell r="I221">
            <v>418</v>
          </cell>
          <cell r="J221">
            <v>2688008</v>
          </cell>
          <cell r="K221">
            <v>51</v>
          </cell>
          <cell r="L221">
            <v>6601</v>
          </cell>
          <cell r="M221">
            <v>52</v>
          </cell>
          <cell r="N221">
            <v>6720</v>
          </cell>
        </row>
        <row r="222">
          <cell r="A222">
            <v>122200</v>
          </cell>
          <cell r="B222" t="str">
            <v>04</v>
          </cell>
          <cell r="C222" t="str">
            <v>Mauricie</v>
          </cell>
          <cell r="D222" t="str">
            <v>Lessard(Alain)</v>
          </cell>
          <cell r="F222" t="str">
            <v>2340, Fontarabie</v>
          </cell>
          <cell r="G222" t="str">
            <v>Sainte-Ursule</v>
          </cell>
          <cell r="H222" t="str">
            <v>J0K3M0</v>
          </cell>
          <cell r="I222">
            <v>819</v>
          </cell>
          <cell r="J222">
            <v>2282539</v>
          </cell>
          <cell r="K222">
            <v>27</v>
          </cell>
          <cell r="L222">
            <v>6420</v>
          </cell>
          <cell r="M222">
            <v>29</v>
          </cell>
          <cell r="N222">
            <v>6804</v>
          </cell>
        </row>
        <row r="223">
          <cell r="A223">
            <v>125070</v>
          </cell>
          <cell r="B223" t="str">
            <v>01</v>
          </cell>
          <cell r="C223" t="str">
            <v>Bas-Saint-Laurent</v>
          </cell>
          <cell r="D223" t="str">
            <v>Sénéchal(Jules)</v>
          </cell>
          <cell r="F223" t="str">
            <v>1520, route 132</v>
          </cell>
          <cell r="G223" t="str">
            <v>Matane</v>
          </cell>
          <cell r="H223" t="str">
            <v>G4W7E1</v>
          </cell>
          <cell r="I223">
            <v>418</v>
          </cell>
          <cell r="J223">
            <v>5623877</v>
          </cell>
          <cell r="K223">
            <v>37</v>
          </cell>
          <cell r="L223">
            <v>1021</v>
          </cell>
          <cell r="M223">
            <v>43</v>
          </cell>
        </row>
        <row r="224">
          <cell r="A224">
            <v>125617</v>
          </cell>
          <cell r="B224" t="str">
            <v>07</v>
          </cell>
          <cell r="C224" t="str">
            <v>Outaouais</v>
          </cell>
          <cell r="D224" t="str">
            <v>Mantha(Jacques)</v>
          </cell>
          <cell r="F224" t="str">
            <v>127, rang Ste-Augustine</v>
          </cell>
          <cell r="G224" t="str">
            <v>Notre-Dame-de-la-Paix</v>
          </cell>
          <cell r="H224" t="str">
            <v>J0V1P0</v>
          </cell>
          <cell r="I224">
            <v>819</v>
          </cell>
          <cell r="J224">
            <v>9832923</v>
          </cell>
          <cell r="K224">
            <v>43</v>
          </cell>
          <cell r="L224">
            <v>4285</v>
          </cell>
          <cell r="M224">
            <v>45</v>
          </cell>
          <cell r="N224">
            <v>7896</v>
          </cell>
        </row>
        <row r="225">
          <cell r="A225">
            <v>126417</v>
          </cell>
          <cell r="B225" t="str">
            <v>16</v>
          </cell>
          <cell r="C225" t="str">
            <v>Montérégie</v>
          </cell>
          <cell r="D225" t="str">
            <v>Bourdeau(Gérard A.)</v>
          </cell>
          <cell r="F225" t="str">
            <v>883 Cowan</v>
          </cell>
          <cell r="G225" t="str">
            <v>Havelock</v>
          </cell>
          <cell r="H225" t="str">
            <v>J0S2C0</v>
          </cell>
          <cell r="I225">
            <v>450</v>
          </cell>
          <cell r="J225">
            <v>8263670</v>
          </cell>
          <cell r="K225">
            <v>32</v>
          </cell>
          <cell r="L225">
            <v>4852</v>
          </cell>
          <cell r="M225">
            <v>20</v>
          </cell>
          <cell r="N225">
            <v>2972</v>
          </cell>
        </row>
        <row r="226">
          <cell r="A226">
            <v>127183</v>
          </cell>
          <cell r="B226" t="str">
            <v>12</v>
          </cell>
          <cell r="C226" t="str">
            <v>Chaudière-Appalaches</v>
          </cell>
          <cell r="D226" t="str">
            <v>Cloutier(Louis-Ange)</v>
          </cell>
          <cell r="F226" t="str">
            <v>255, 3e Rang</v>
          </cell>
          <cell r="G226" t="str">
            <v>Saint-Jules</v>
          </cell>
          <cell r="H226" t="str">
            <v>G0N1R0</v>
          </cell>
          <cell r="I226">
            <v>418</v>
          </cell>
          <cell r="J226">
            <v>4262159</v>
          </cell>
          <cell r="K226">
            <v>25</v>
          </cell>
          <cell r="L226">
            <v>2232</v>
          </cell>
          <cell r="M226">
            <v>20</v>
          </cell>
          <cell r="N226">
            <v>3842</v>
          </cell>
        </row>
        <row r="227">
          <cell r="A227">
            <v>127381</v>
          </cell>
          <cell r="B227" t="str">
            <v>15</v>
          </cell>
          <cell r="C227" t="str">
            <v>Laurentides</v>
          </cell>
          <cell r="D227" t="str">
            <v>Lafond(Roméo)</v>
          </cell>
          <cell r="F227" t="str">
            <v>1050, des Lacs</v>
          </cell>
          <cell r="G227" t="str">
            <v>Saint-Jérôme</v>
          </cell>
          <cell r="H227" t="str">
            <v>J5L1T2</v>
          </cell>
          <cell r="I227">
            <v>450</v>
          </cell>
          <cell r="J227">
            <v>4387223</v>
          </cell>
          <cell r="K227">
            <v>17</v>
          </cell>
          <cell r="L227">
            <v>2478</v>
          </cell>
        </row>
        <row r="228">
          <cell r="A228">
            <v>127746</v>
          </cell>
          <cell r="B228" t="str">
            <v>01</v>
          </cell>
          <cell r="C228" t="str">
            <v>Bas-Saint-Laurent</v>
          </cell>
          <cell r="D228" t="str">
            <v>Gasse(Lucien)</v>
          </cell>
          <cell r="F228" t="str">
            <v>510 chemin Perreault</v>
          </cell>
          <cell r="G228" t="str">
            <v>Sainte-Flavie</v>
          </cell>
          <cell r="H228" t="str">
            <v>G0J2L0</v>
          </cell>
          <cell r="I228">
            <v>418</v>
          </cell>
          <cell r="J228">
            <v>7753718</v>
          </cell>
          <cell r="K228">
            <v>10</v>
          </cell>
          <cell r="L228">
            <v>1213</v>
          </cell>
        </row>
        <row r="229">
          <cell r="A229">
            <v>128199</v>
          </cell>
          <cell r="B229" t="str">
            <v>08</v>
          </cell>
          <cell r="C229" t="str">
            <v>Abitibi-Témiscamingue</v>
          </cell>
          <cell r="D229" t="str">
            <v>Pouliot(Jean-Marie)</v>
          </cell>
          <cell r="F229" t="str">
            <v>2208, Route 386</v>
          </cell>
          <cell r="G229" t="str">
            <v>Amos</v>
          </cell>
          <cell r="H229" t="str">
            <v>J9T3A1</v>
          </cell>
          <cell r="I229">
            <v>819</v>
          </cell>
          <cell r="J229">
            <v>7272503</v>
          </cell>
          <cell r="K229">
            <v>200</v>
          </cell>
          <cell r="L229">
            <v>49397</v>
          </cell>
          <cell r="M229">
            <v>206</v>
          </cell>
          <cell r="N229">
            <v>94338</v>
          </cell>
        </row>
        <row r="230">
          <cell r="A230">
            <v>128520</v>
          </cell>
          <cell r="B230" t="str">
            <v>12</v>
          </cell>
          <cell r="C230" t="str">
            <v>Chaudière-Appalaches</v>
          </cell>
          <cell r="D230" t="str">
            <v>Boutin(Roger)</v>
          </cell>
          <cell r="F230" t="str">
            <v>701, Rang 6 Sud</v>
          </cell>
          <cell r="G230" t="str">
            <v>Saint-Honoré-de-Shenley</v>
          </cell>
          <cell r="H230" t="str">
            <v>G0M1V0</v>
          </cell>
          <cell r="I230">
            <v>418</v>
          </cell>
          <cell r="J230">
            <v>4856657</v>
          </cell>
          <cell r="K230">
            <v>25</v>
          </cell>
          <cell r="M230">
            <v>29</v>
          </cell>
        </row>
        <row r="231">
          <cell r="A231">
            <v>128819</v>
          </cell>
          <cell r="B231" t="str">
            <v>01</v>
          </cell>
          <cell r="C231" t="str">
            <v>Bas-Saint-Laurent</v>
          </cell>
          <cell r="D231" t="str">
            <v>Morin(Guy)</v>
          </cell>
          <cell r="F231" t="str">
            <v>59 chemin du Détour</v>
          </cell>
          <cell r="G231" t="str">
            <v>Packington</v>
          </cell>
          <cell r="H231" t="str">
            <v>G0L1Z0</v>
          </cell>
          <cell r="I231">
            <v>418</v>
          </cell>
          <cell r="J231">
            <v>8533854</v>
          </cell>
          <cell r="K231">
            <v>87</v>
          </cell>
          <cell r="L231">
            <v>26409</v>
          </cell>
          <cell r="M231">
            <v>88</v>
          </cell>
          <cell r="N231">
            <v>24301</v>
          </cell>
        </row>
        <row r="232">
          <cell r="A232">
            <v>129767</v>
          </cell>
          <cell r="B232" t="str">
            <v>01</v>
          </cell>
          <cell r="C232" t="str">
            <v>Bas-Saint-Laurent</v>
          </cell>
          <cell r="D232" t="str">
            <v>Bellavance(Bertin)</v>
          </cell>
          <cell r="F232" t="str">
            <v>539 Principale Ouest</v>
          </cell>
          <cell r="G232" t="str">
            <v>Saint-Cléophas</v>
          </cell>
          <cell r="H232" t="str">
            <v>G0J3N0</v>
          </cell>
          <cell r="I232">
            <v>418</v>
          </cell>
          <cell r="J232">
            <v>5363204</v>
          </cell>
          <cell r="K232">
            <v>20</v>
          </cell>
          <cell r="M232">
            <v>46</v>
          </cell>
          <cell r="N232">
            <v>3276</v>
          </cell>
        </row>
        <row r="233">
          <cell r="A233">
            <v>130948</v>
          </cell>
          <cell r="B233" t="str">
            <v>12</v>
          </cell>
          <cell r="C233" t="str">
            <v>Chaudière-Appalaches</v>
          </cell>
          <cell r="D233" t="str">
            <v>Dubois(Marcel)</v>
          </cell>
          <cell r="F233" t="str">
            <v>832, Route 267</v>
          </cell>
          <cell r="G233" t="str">
            <v>Saint-Jean-de-Brébeuf</v>
          </cell>
          <cell r="H233" t="str">
            <v>G6G0A1</v>
          </cell>
          <cell r="I233">
            <v>418</v>
          </cell>
          <cell r="J233">
            <v>4532273</v>
          </cell>
          <cell r="K233">
            <v>50</v>
          </cell>
          <cell r="L233">
            <v>5866</v>
          </cell>
          <cell r="M233">
            <v>57</v>
          </cell>
          <cell r="N233">
            <v>10343</v>
          </cell>
        </row>
        <row r="234">
          <cell r="A234">
            <v>132415</v>
          </cell>
          <cell r="B234" t="str">
            <v>05</v>
          </cell>
          <cell r="C234" t="str">
            <v>Estrie</v>
          </cell>
          <cell r="D234" t="str">
            <v>Ferme Michel Bélanger S.E.N.C.</v>
          </cell>
          <cell r="E234" t="str">
            <v>Bélanger(Linda Achilles et Michel)</v>
          </cell>
          <cell r="F234" t="str">
            <v>2035, chemin Beebe</v>
          </cell>
          <cell r="G234" t="str">
            <v>Ogden</v>
          </cell>
          <cell r="H234" t="str">
            <v>J0B3E3</v>
          </cell>
          <cell r="I234">
            <v>819</v>
          </cell>
          <cell r="J234">
            <v>8767852</v>
          </cell>
          <cell r="K234">
            <v>38</v>
          </cell>
          <cell r="L234">
            <v>5096</v>
          </cell>
          <cell r="M234">
            <v>46</v>
          </cell>
          <cell r="N234">
            <v>6227</v>
          </cell>
        </row>
        <row r="235">
          <cell r="A235">
            <v>132761</v>
          </cell>
          <cell r="B235" t="str">
            <v>01</v>
          </cell>
          <cell r="C235" t="str">
            <v>Bas-Saint-Laurent</v>
          </cell>
          <cell r="D235" t="str">
            <v>Marois(Charles-A.)</v>
          </cell>
          <cell r="F235" t="str">
            <v>199, route 132 Est</v>
          </cell>
          <cell r="G235" t="str">
            <v>Saint-André</v>
          </cell>
          <cell r="H235" t="str">
            <v>G0L2H0</v>
          </cell>
          <cell r="I235">
            <v>418</v>
          </cell>
          <cell r="J235">
            <v>8622279</v>
          </cell>
          <cell r="K235">
            <v>22</v>
          </cell>
          <cell r="L235">
            <v>1701</v>
          </cell>
          <cell r="M235">
            <v>20</v>
          </cell>
          <cell r="N235">
            <v>794</v>
          </cell>
        </row>
        <row r="236">
          <cell r="A236">
            <v>132878</v>
          </cell>
          <cell r="B236" t="str">
            <v>09</v>
          </cell>
          <cell r="C236" t="str">
            <v>Cote-Nord</v>
          </cell>
          <cell r="D236" t="str">
            <v>Simard(Hervé)</v>
          </cell>
          <cell r="F236" t="str">
            <v>157, Route 138</v>
          </cell>
          <cell r="G236" t="str">
            <v>Les Bergeronnes</v>
          </cell>
          <cell r="H236" t="str">
            <v>G0T1G0</v>
          </cell>
          <cell r="I236">
            <v>418</v>
          </cell>
          <cell r="J236">
            <v>2326431</v>
          </cell>
          <cell r="K236">
            <v>92</v>
          </cell>
          <cell r="L236">
            <v>27250</v>
          </cell>
          <cell r="M236">
            <v>99</v>
          </cell>
          <cell r="N236">
            <v>27777</v>
          </cell>
        </row>
        <row r="237">
          <cell r="A237">
            <v>132928</v>
          </cell>
          <cell r="B237" t="str">
            <v>05</v>
          </cell>
          <cell r="C237" t="str">
            <v>Estrie</v>
          </cell>
          <cell r="D237" t="str">
            <v>Bolduc(Luc)</v>
          </cell>
          <cell r="F237" t="str">
            <v>525 chemin Lower RR#1</v>
          </cell>
          <cell r="G237" t="str">
            <v>Cookshire-Eaton</v>
          </cell>
          <cell r="H237" t="str">
            <v>J0B1M0</v>
          </cell>
          <cell r="I237">
            <v>819</v>
          </cell>
          <cell r="J237">
            <v>8753022</v>
          </cell>
          <cell r="K237">
            <v>101</v>
          </cell>
          <cell r="L237">
            <v>24434</v>
          </cell>
          <cell r="M237">
            <v>89</v>
          </cell>
          <cell r="N237">
            <v>25909</v>
          </cell>
        </row>
        <row r="238">
          <cell r="A238">
            <v>133561</v>
          </cell>
          <cell r="B238" t="str">
            <v>12</v>
          </cell>
          <cell r="C238" t="str">
            <v>Chaudière-Appalaches</v>
          </cell>
          <cell r="D238" t="str">
            <v>Marceau(André)</v>
          </cell>
          <cell r="F238" t="str">
            <v>408, rue St-Jean</v>
          </cell>
          <cell r="G238" t="str">
            <v>Honfleur</v>
          </cell>
          <cell r="H238" t="str">
            <v>G0R1N0</v>
          </cell>
          <cell r="I238">
            <v>418</v>
          </cell>
          <cell r="J238">
            <v>8854273</v>
          </cell>
          <cell r="K238">
            <v>21</v>
          </cell>
          <cell r="L238">
            <v>1571</v>
          </cell>
          <cell r="M238">
            <v>22</v>
          </cell>
          <cell r="N238">
            <v>3206</v>
          </cell>
        </row>
        <row r="239">
          <cell r="A239">
            <v>134395</v>
          </cell>
          <cell r="B239" t="str">
            <v>04</v>
          </cell>
          <cell r="C239" t="str">
            <v>Mauricie</v>
          </cell>
          <cell r="D239" t="str">
            <v>Dessureault(Michel)</v>
          </cell>
          <cell r="F239" t="str">
            <v>2950 rang St-Jean</v>
          </cell>
          <cell r="G239" t="str">
            <v>Saint-Maurice</v>
          </cell>
          <cell r="H239" t="str">
            <v>G0X2X0</v>
          </cell>
          <cell r="I239">
            <v>819</v>
          </cell>
          <cell r="J239">
            <v>6937540</v>
          </cell>
          <cell r="K239">
            <v>18</v>
          </cell>
          <cell r="M239">
            <v>29</v>
          </cell>
          <cell r="N239">
            <v>5410</v>
          </cell>
        </row>
        <row r="240">
          <cell r="A240">
            <v>134858</v>
          </cell>
          <cell r="B240" t="str">
            <v>12</v>
          </cell>
          <cell r="C240" t="str">
            <v>Chaudière-Appalaches</v>
          </cell>
          <cell r="D240" t="str">
            <v>Ferme F. &amp; M. Vaillancourt inc.</v>
          </cell>
          <cell r="E240" t="str">
            <v>Vaillancourt(Michel)</v>
          </cell>
          <cell r="F240" t="str">
            <v>109 rang St-Jean</v>
          </cell>
          <cell r="G240" t="str">
            <v>Saint-Bernard (de Beauce)</v>
          </cell>
          <cell r="H240" t="str">
            <v>G0S2G0</v>
          </cell>
          <cell r="I240">
            <v>418</v>
          </cell>
          <cell r="J240">
            <v>4756766</v>
          </cell>
          <cell r="K240">
            <v>41</v>
          </cell>
          <cell r="L240">
            <v>3706</v>
          </cell>
          <cell r="M240">
            <v>40</v>
          </cell>
          <cell r="N240">
            <v>8007</v>
          </cell>
        </row>
        <row r="241">
          <cell r="A241">
            <v>136770</v>
          </cell>
          <cell r="B241" t="str">
            <v>01</v>
          </cell>
          <cell r="C241" t="str">
            <v>Bas-Saint-Laurent</v>
          </cell>
          <cell r="D241" t="str">
            <v>Lapointe(Bruno)</v>
          </cell>
          <cell r="F241" t="str">
            <v>360 rang Saint-Clovis</v>
          </cell>
          <cell r="G241" t="str">
            <v>Saint-Alexandre-de-Kamouraska</v>
          </cell>
          <cell r="H241" t="str">
            <v>G0L2G0</v>
          </cell>
          <cell r="I241">
            <v>418</v>
          </cell>
          <cell r="J241">
            <v>4952432</v>
          </cell>
          <cell r="K241">
            <v>58</v>
          </cell>
          <cell r="L241">
            <v>27374</v>
          </cell>
          <cell r="M241">
            <v>65</v>
          </cell>
          <cell r="N241">
            <v>21050</v>
          </cell>
        </row>
        <row r="242">
          <cell r="A242">
            <v>136911</v>
          </cell>
          <cell r="B242" t="str">
            <v>02</v>
          </cell>
          <cell r="C242" t="str">
            <v>Saguenay-Lac-Saint-Jean</v>
          </cell>
          <cell r="D242" t="str">
            <v>Tremblay(Élie-Marie)</v>
          </cell>
          <cell r="F242" t="str">
            <v>421 rang des Sillons</v>
          </cell>
          <cell r="G242" t="str">
            <v>Shipshaw</v>
          </cell>
          <cell r="H242" t="str">
            <v>G7P1C2</v>
          </cell>
          <cell r="I242">
            <v>418</v>
          </cell>
          <cell r="J242">
            <v>5437561</v>
          </cell>
          <cell r="K242">
            <v>16</v>
          </cell>
          <cell r="L242">
            <v>2041</v>
          </cell>
          <cell r="M242">
            <v>19</v>
          </cell>
          <cell r="N242">
            <v>3272</v>
          </cell>
        </row>
        <row r="243">
          <cell r="A243">
            <v>137851</v>
          </cell>
          <cell r="B243" t="str">
            <v>16</v>
          </cell>
          <cell r="C243" t="str">
            <v>Montérégie</v>
          </cell>
          <cell r="D243" t="str">
            <v>Pelletier(Armand)</v>
          </cell>
          <cell r="F243" t="str">
            <v>1201, chemin Pelletier nord</v>
          </cell>
          <cell r="G243" t="str">
            <v>Saint-Armand</v>
          </cell>
          <cell r="H243" t="str">
            <v>J0J1T0</v>
          </cell>
          <cell r="I243">
            <v>450</v>
          </cell>
          <cell r="J243">
            <v>2482274</v>
          </cell>
          <cell r="K243">
            <v>16</v>
          </cell>
          <cell r="M243">
            <v>15</v>
          </cell>
        </row>
        <row r="244">
          <cell r="A244">
            <v>138123</v>
          </cell>
          <cell r="B244" t="str">
            <v>16</v>
          </cell>
          <cell r="C244" t="str">
            <v>Montérégie</v>
          </cell>
          <cell r="D244" t="str">
            <v>Rhéaume(Charles-Henri)</v>
          </cell>
          <cell r="F244" t="str">
            <v>1851 rg 4</v>
          </cell>
          <cell r="G244" t="str">
            <v>Sainte-Justine-de-Newton</v>
          </cell>
          <cell r="H244" t="str">
            <v>J0P1T0</v>
          </cell>
          <cell r="I244">
            <v>450</v>
          </cell>
          <cell r="J244">
            <v>7643446</v>
          </cell>
          <cell r="K244">
            <v>14</v>
          </cell>
          <cell r="L244">
            <v>340</v>
          </cell>
          <cell r="M244">
            <v>17</v>
          </cell>
          <cell r="N244">
            <v>1701</v>
          </cell>
        </row>
        <row r="245">
          <cell r="A245">
            <v>138420</v>
          </cell>
          <cell r="B245" t="str">
            <v>01</v>
          </cell>
          <cell r="C245" t="str">
            <v>Bas-Saint-Laurent</v>
          </cell>
          <cell r="D245" t="str">
            <v>Santerre(Gilles)</v>
          </cell>
          <cell r="F245" t="str">
            <v>402 rang Sainte-Marie</v>
          </cell>
          <cell r="G245" t="str">
            <v>Saint-Clément</v>
          </cell>
          <cell r="H245" t="str">
            <v>G0L2N0</v>
          </cell>
          <cell r="I245">
            <v>418</v>
          </cell>
          <cell r="J245">
            <v>9636040</v>
          </cell>
          <cell r="K245">
            <v>31</v>
          </cell>
          <cell r="L245">
            <v>3427</v>
          </cell>
          <cell r="M245">
            <v>33</v>
          </cell>
          <cell r="N245">
            <v>3835</v>
          </cell>
        </row>
        <row r="246">
          <cell r="A246">
            <v>138552</v>
          </cell>
          <cell r="B246" t="str">
            <v>17</v>
          </cell>
          <cell r="C246" t="str">
            <v>Centre-du-Québec</v>
          </cell>
          <cell r="D246" t="str">
            <v>Bergeron(Rémi)</v>
          </cell>
          <cell r="F246" t="str">
            <v>1705 chemin Gosford</v>
          </cell>
          <cell r="G246" t="str">
            <v>Saint-Pierre-Baptiste</v>
          </cell>
          <cell r="H246" t="str">
            <v>G0P1K0</v>
          </cell>
          <cell r="I246">
            <v>418</v>
          </cell>
          <cell r="J246">
            <v>4532849</v>
          </cell>
          <cell r="K246">
            <v>39</v>
          </cell>
          <cell r="L246">
            <v>4879</v>
          </cell>
          <cell r="M246">
            <v>33</v>
          </cell>
          <cell r="N246">
            <v>8689</v>
          </cell>
        </row>
        <row r="247">
          <cell r="A247">
            <v>138685</v>
          </cell>
          <cell r="B247" t="str">
            <v>01</v>
          </cell>
          <cell r="C247" t="str">
            <v>Bas-Saint-Laurent</v>
          </cell>
          <cell r="D247" t="str">
            <v>Talbot(Ulysse)</v>
          </cell>
          <cell r="F247" t="str">
            <v>100 R.R.1  Lac Sauvage</v>
          </cell>
          <cell r="G247" t="str">
            <v>Sainte-Rita</v>
          </cell>
          <cell r="H247" t="str">
            <v>G0L4G0</v>
          </cell>
          <cell r="I247">
            <v>418</v>
          </cell>
          <cell r="J247">
            <v>8552271</v>
          </cell>
          <cell r="K247">
            <v>105</v>
          </cell>
          <cell r="L247">
            <v>12555</v>
          </cell>
          <cell r="M247">
            <v>84</v>
          </cell>
          <cell r="N247">
            <v>12818</v>
          </cell>
        </row>
        <row r="248">
          <cell r="A248">
            <v>139337</v>
          </cell>
          <cell r="B248" t="str">
            <v>07</v>
          </cell>
          <cell r="C248" t="str">
            <v>Outaouais</v>
          </cell>
          <cell r="D248" t="str">
            <v>Scott(Edmund)</v>
          </cell>
          <cell r="F248" t="str">
            <v>3621, Route 148</v>
          </cell>
          <cell r="G248" t="str">
            <v>Pontiac</v>
          </cell>
          <cell r="H248" t="str">
            <v>J0X2V0</v>
          </cell>
          <cell r="I248">
            <v>819</v>
          </cell>
          <cell r="J248">
            <v>4582786</v>
          </cell>
          <cell r="K248">
            <v>76</v>
          </cell>
          <cell r="L248">
            <v>17007</v>
          </cell>
          <cell r="M248">
            <v>76</v>
          </cell>
          <cell r="N248">
            <v>14234</v>
          </cell>
        </row>
        <row r="249">
          <cell r="A249">
            <v>140210</v>
          </cell>
          <cell r="B249" t="str">
            <v>16</v>
          </cell>
          <cell r="C249" t="str">
            <v>Montérégie</v>
          </cell>
          <cell r="D249" t="str">
            <v>Bernard et Jules Desrosiers</v>
          </cell>
          <cell r="E249" t="str">
            <v>Desrosiers(Jules)</v>
          </cell>
          <cell r="F249" t="str">
            <v>93, rang de l'Église Nord</v>
          </cell>
          <cell r="G249" t="str">
            <v>Saint-Marcel-de-Richelieu</v>
          </cell>
          <cell r="H249" t="str">
            <v>J0H1T0</v>
          </cell>
          <cell r="I249">
            <v>450</v>
          </cell>
          <cell r="J249">
            <v>7942893</v>
          </cell>
          <cell r="K249">
            <v>50</v>
          </cell>
          <cell r="L249">
            <v>3988</v>
          </cell>
          <cell r="M249">
            <v>54</v>
          </cell>
          <cell r="N249">
            <v>7755</v>
          </cell>
        </row>
        <row r="250">
          <cell r="A250">
            <v>141051</v>
          </cell>
          <cell r="B250" t="str">
            <v>16</v>
          </cell>
          <cell r="C250" t="str">
            <v>Montérégie</v>
          </cell>
          <cell r="D250" t="str">
            <v>Turcot(Serge)</v>
          </cell>
          <cell r="F250" t="str">
            <v>383 rang Double</v>
          </cell>
          <cell r="G250" t="str">
            <v>Saint-Urbain-Premier</v>
          </cell>
          <cell r="H250" t="str">
            <v>J0S1Y0</v>
          </cell>
          <cell r="I250">
            <v>450</v>
          </cell>
          <cell r="J250">
            <v>4273252</v>
          </cell>
          <cell r="K250">
            <v>26</v>
          </cell>
          <cell r="L250">
            <v>625</v>
          </cell>
          <cell r="M250">
            <v>24</v>
          </cell>
          <cell r="N250">
            <v>3319</v>
          </cell>
        </row>
        <row r="251">
          <cell r="A251">
            <v>141770</v>
          </cell>
          <cell r="B251" t="str">
            <v>12</v>
          </cell>
          <cell r="C251" t="str">
            <v>Chaudière-Appalaches</v>
          </cell>
          <cell r="D251" t="str">
            <v>Fortier(Denis)</v>
          </cell>
          <cell r="F251" t="str">
            <v>12, rang St-Thomas</v>
          </cell>
          <cell r="G251" t="str">
            <v>Sainte-Claire (de Bellechasse)</v>
          </cell>
          <cell r="H251" t="str">
            <v>G0R2V0</v>
          </cell>
          <cell r="I251">
            <v>418</v>
          </cell>
          <cell r="J251">
            <v>8833807</v>
          </cell>
          <cell r="K251">
            <v>58</v>
          </cell>
          <cell r="L251">
            <v>3114</v>
          </cell>
          <cell r="M251">
            <v>57</v>
          </cell>
          <cell r="N251">
            <v>1090</v>
          </cell>
        </row>
        <row r="252">
          <cell r="A252">
            <v>141945</v>
          </cell>
          <cell r="B252" t="str">
            <v>17</v>
          </cell>
          <cell r="C252" t="str">
            <v>Centre-du-Québec</v>
          </cell>
          <cell r="D252" t="str">
            <v>Les Entreprises Claudale inc.</v>
          </cell>
          <cell r="E252" t="str">
            <v>Houle(Jean-Yves)</v>
          </cell>
          <cell r="F252" t="str">
            <v>1246, St-Jacques Ouest</v>
          </cell>
          <cell r="G252" t="str">
            <v>Princeville</v>
          </cell>
          <cell r="H252" t="str">
            <v>G6L5K4</v>
          </cell>
          <cell r="I252">
            <v>819</v>
          </cell>
          <cell r="J252">
            <v>3645005</v>
          </cell>
          <cell r="K252">
            <v>633</v>
          </cell>
          <cell r="L252">
            <v>44784</v>
          </cell>
          <cell r="M252">
            <v>700</v>
          </cell>
          <cell r="N252">
            <v>165818</v>
          </cell>
        </row>
        <row r="253">
          <cell r="A253">
            <v>142455</v>
          </cell>
          <cell r="B253" t="str">
            <v>16</v>
          </cell>
          <cell r="C253" t="str">
            <v>Montérégie</v>
          </cell>
          <cell r="D253" t="str">
            <v>Cordeau(Jean-Paul)</v>
          </cell>
          <cell r="F253" t="str">
            <v>1731, chemin Upton</v>
          </cell>
          <cell r="G253" t="str">
            <v>Saint-Valérien-de-Milton</v>
          </cell>
          <cell r="H253" t="str">
            <v>J0H2B0</v>
          </cell>
          <cell r="I253">
            <v>450</v>
          </cell>
          <cell r="J253">
            <v>5492230</v>
          </cell>
          <cell r="K253">
            <v>36</v>
          </cell>
          <cell r="L253">
            <v>7767</v>
          </cell>
          <cell r="M253">
            <v>28</v>
          </cell>
          <cell r="N253">
            <v>5025</v>
          </cell>
        </row>
        <row r="254">
          <cell r="A254">
            <v>142463</v>
          </cell>
          <cell r="B254" t="str">
            <v>04</v>
          </cell>
          <cell r="C254" t="str">
            <v>Mauricie</v>
          </cell>
          <cell r="D254" t="str">
            <v>Bergeron(Jean-Roch)</v>
          </cell>
          <cell r="F254" t="str">
            <v>1260 Beaupré</v>
          </cell>
          <cell r="G254" t="str">
            <v>Sainte-Ursule</v>
          </cell>
          <cell r="H254" t="str">
            <v>J0K3M0</v>
          </cell>
          <cell r="I254">
            <v>819</v>
          </cell>
          <cell r="J254">
            <v>2282336</v>
          </cell>
          <cell r="K254">
            <v>11</v>
          </cell>
        </row>
        <row r="255">
          <cell r="A255">
            <v>142893</v>
          </cell>
          <cell r="B255" t="str">
            <v>03</v>
          </cell>
          <cell r="C255" t="str">
            <v>Capitale-Nationale</v>
          </cell>
          <cell r="D255" t="str">
            <v>Cimon(Charles)</v>
          </cell>
          <cell r="F255" t="str">
            <v>221, Saint-Joseph</v>
          </cell>
          <cell r="G255" t="str">
            <v>Baie-Saint-Paul</v>
          </cell>
          <cell r="H255" t="str">
            <v>G0A1B0</v>
          </cell>
          <cell r="I255">
            <v>418</v>
          </cell>
          <cell r="J255">
            <v>2402469</v>
          </cell>
          <cell r="K255">
            <v>55</v>
          </cell>
          <cell r="L255">
            <v>3486</v>
          </cell>
        </row>
        <row r="256">
          <cell r="A256">
            <v>143016</v>
          </cell>
          <cell r="B256" t="str">
            <v>07</v>
          </cell>
          <cell r="C256" t="str">
            <v>Outaouais</v>
          </cell>
          <cell r="D256" t="str">
            <v>Cheslock(Stanley)</v>
          </cell>
          <cell r="F256" t="str">
            <v>224, chemin Savane</v>
          </cell>
          <cell r="G256" t="str">
            <v>Val-des-Monts</v>
          </cell>
          <cell r="H256" t="str">
            <v>J8N3B5</v>
          </cell>
          <cell r="I256">
            <v>819</v>
          </cell>
          <cell r="J256">
            <v>4572552</v>
          </cell>
          <cell r="K256">
            <v>50</v>
          </cell>
          <cell r="L256">
            <v>8124</v>
          </cell>
          <cell r="M256">
            <v>56</v>
          </cell>
          <cell r="N256">
            <v>8569</v>
          </cell>
        </row>
        <row r="257">
          <cell r="A257">
            <v>143750</v>
          </cell>
          <cell r="B257" t="str">
            <v>16</v>
          </cell>
          <cell r="C257" t="str">
            <v>Montérégie</v>
          </cell>
          <cell r="D257" t="str">
            <v>Burrows(Réginald)</v>
          </cell>
          <cell r="F257" t="str">
            <v>7126, montée Gordon</v>
          </cell>
          <cell r="G257" t="str">
            <v>Dundee</v>
          </cell>
          <cell r="H257" t="str">
            <v>J0S1L0</v>
          </cell>
          <cell r="I257">
            <v>450</v>
          </cell>
          <cell r="J257">
            <v>2642484</v>
          </cell>
          <cell r="K257">
            <v>21</v>
          </cell>
          <cell r="L257">
            <v>1271</v>
          </cell>
          <cell r="M257">
            <v>21</v>
          </cell>
        </row>
        <row r="258">
          <cell r="A258">
            <v>144162</v>
          </cell>
          <cell r="B258" t="str">
            <v>05</v>
          </cell>
          <cell r="C258" t="str">
            <v>Estrie</v>
          </cell>
          <cell r="D258" t="str">
            <v>Viens(Jacques)</v>
          </cell>
          <cell r="F258" t="str">
            <v>200, rue de l'Église</v>
          </cell>
          <cell r="G258" t="str">
            <v>Martinville</v>
          </cell>
          <cell r="H258" t="str">
            <v>J0B2A0</v>
          </cell>
          <cell r="I258">
            <v>819</v>
          </cell>
          <cell r="J258">
            <v>8359236</v>
          </cell>
          <cell r="K258">
            <v>26</v>
          </cell>
          <cell r="L258">
            <v>6637</v>
          </cell>
          <cell r="M258">
            <v>23</v>
          </cell>
          <cell r="N258">
            <v>4430</v>
          </cell>
        </row>
        <row r="259">
          <cell r="A259">
            <v>144550</v>
          </cell>
          <cell r="B259" t="str">
            <v>17</v>
          </cell>
          <cell r="C259" t="str">
            <v>Centre-du-Québec</v>
          </cell>
          <cell r="D259" t="str">
            <v>Moreau(Simon)</v>
          </cell>
          <cell r="F259" t="str">
            <v>340, route du 5e rang</v>
          </cell>
          <cell r="G259" t="str">
            <v>Tingwick</v>
          </cell>
          <cell r="H259" t="str">
            <v>J0A1L0</v>
          </cell>
          <cell r="I259">
            <v>819</v>
          </cell>
          <cell r="J259">
            <v>3592858</v>
          </cell>
          <cell r="K259">
            <v>41</v>
          </cell>
          <cell r="L259">
            <v>8057</v>
          </cell>
          <cell r="M259">
            <v>45</v>
          </cell>
          <cell r="N259">
            <v>8211</v>
          </cell>
        </row>
        <row r="260">
          <cell r="A260">
            <v>145037</v>
          </cell>
          <cell r="B260" t="str">
            <v>17</v>
          </cell>
          <cell r="C260" t="str">
            <v>Centre-du-Québec</v>
          </cell>
          <cell r="D260" t="str">
            <v>Prince(Gaétan)</v>
          </cell>
          <cell r="F260" t="str">
            <v>914, des Ormes</v>
          </cell>
          <cell r="G260" t="str">
            <v>Sainte-Eulalie</v>
          </cell>
          <cell r="H260" t="str">
            <v>G0Z1E0</v>
          </cell>
          <cell r="I260">
            <v>819</v>
          </cell>
          <cell r="J260">
            <v>2254217</v>
          </cell>
          <cell r="K260">
            <v>54</v>
          </cell>
          <cell r="L260">
            <v>7113</v>
          </cell>
          <cell r="M260">
            <v>54</v>
          </cell>
          <cell r="N260">
            <v>4139</v>
          </cell>
        </row>
        <row r="261">
          <cell r="A261">
            <v>146415</v>
          </cell>
          <cell r="B261" t="str">
            <v>01</v>
          </cell>
          <cell r="C261" t="str">
            <v>Bas-Saint-Laurent</v>
          </cell>
          <cell r="D261" t="str">
            <v>Lepage(Régis)</v>
          </cell>
          <cell r="F261" t="str">
            <v>647 rang Beauséjour</v>
          </cell>
          <cell r="G261" t="str">
            <v>Rimouski</v>
          </cell>
          <cell r="H261" t="str">
            <v>G5L7B5</v>
          </cell>
          <cell r="I261">
            <v>418</v>
          </cell>
          <cell r="J261">
            <v>7230050</v>
          </cell>
          <cell r="K261">
            <v>47</v>
          </cell>
          <cell r="L261">
            <v>4976</v>
          </cell>
          <cell r="M261">
            <v>47</v>
          </cell>
          <cell r="N261">
            <v>3635</v>
          </cell>
        </row>
        <row r="262">
          <cell r="A262">
            <v>146761</v>
          </cell>
          <cell r="B262" t="str">
            <v>05</v>
          </cell>
          <cell r="C262" t="str">
            <v>Estrie</v>
          </cell>
          <cell r="D262" t="str">
            <v>Godbout(Normand)</v>
          </cell>
          <cell r="E262" t="str">
            <v>Godbout(Normand)</v>
          </cell>
          <cell r="F262" t="str">
            <v>47, rang 6</v>
          </cell>
          <cell r="G262" t="str">
            <v>Stoke</v>
          </cell>
          <cell r="H262" t="str">
            <v>J0B3G0</v>
          </cell>
          <cell r="I262">
            <v>819</v>
          </cell>
          <cell r="J262">
            <v>8783523</v>
          </cell>
          <cell r="K262">
            <v>30</v>
          </cell>
          <cell r="L262">
            <v>506</v>
          </cell>
          <cell r="M262">
            <v>26</v>
          </cell>
          <cell r="N262">
            <v>2842</v>
          </cell>
        </row>
        <row r="263">
          <cell r="A263">
            <v>146803</v>
          </cell>
          <cell r="B263" t="str">
            <v>01</v>
          </cell>
          <cell r="C263" t="str">
            <v>Bas-Saint-Laurent</v>
          </cell>
          <cell r="D263" t="str">
            <v>Bédard(Joseph-Richard)</v>
          </cell>
          <cell r="F263" t="str">
            <v>rang 8 Est</v>
          </cell>
          <cell r="G263" t="str">
            <v>Saint-Charles-Garnier</v>
          </cell>
          <cell r="H263" t="str">
            <v>G0K1K0</v>
          </cell>
          <cell r="I263">
            <v>418</v>
          </cell>
          <cell r="J263">
            <v>7984715</v>
          </cell>
          <cell r="K263">
            <v>20</v>
          </cell>
          <cell r="L263">
            <v>1457</v>
          </cell>
          <cell r="M263">
            <v>23</v>
          </cell>
          <cell r="N263">
            <v>3999</v>
          </cell>
        </row>
        <row r="264">
          <cell r="A264">
            <v>146886</v>
          </cell>
          <cell r="B264" t="str">
            <v>08</v>
          </cell>
          <cell r="C264" t="str">
            <v>Abitibi-Témiscamingue</v>
          </cell>
          <cell r="D264" t="str">
            <v>Bélanger(Louis)</v>
          </cell>
          <cell r="F264" t="str">
            <v>4470, chemin Veillette</v>
          </cell>
          <cell r="G264" t="str">
            <v>Amos</v>
          </cell>
          <cell r="H264" t="str">
            <v>J9T3A1</v>
          </cell>
          <cell r="I264">
            <v>819</v>
          </cell>
          <cell r="J264">
            <v>7322374</v>
          </cell>
          <cell r="K264">
            <v>49</v>
          </cell>
          <cell r="L264">
            <v>6155</v>
          </cell>
          <cell r="M264">
            <v>49</v>
          </cell>
          <cell r="N264">
            <v>5357</v>
          </cell>
        </row>
        <row r="265">
          <cell r="A265">
            <v>147090</v>
          </cell>
          <cell r="B265" t="str">
            <v>16</v>
          </cell>
          <cell r="C265" t="str">
            <v>Montérégie</v>
          </cell>
          <cell r="D265" t="str">
            <v>Marois(Richard)</v>
          </cell>
          <cell r="F265" t="str">
            <v>150, 1er Rang Est</v>
          </cell>
          <cell r="G265" t="str">
            <v>Saint-Joachim-de-Shefford</v>
          </cell>
          <cell r="H265" t="str">
            <v>J0E2G0</v>
          </cell>
          <cell r="I265">
            <v>450</v>
          </cell>
          <cell r="J265">
            <v>5393193</v>
          </cell>
          <cell r="K265">
            <v>20</v>
          </cell>
          <cell r="L265">
            <v>2989</v>
          </cell>
          <cell r="M265">
            <v>20</v>
          </cell>
          <cell r="N265">
            <v>5070</v>
          </cell>
        </row>
        <row r="266">
          <cell r="A266">
            <v>148007</v>
          </cell>
          <cell r="B266" t="str">
            <v>04</v>
          </cell>
          <cell r="C266" t="str">
            <v>Mauricie</v>
          </cell>
          <cell r="D266" t="str">
            <v>Ferme St-Yves enr.</v>
          </cell>
          <cell r="E266" t="str">
            <v>Yves(Florent St-)</v>
          </cell>
          <cell r="F266" t="str">
            <v>1070, boul St-Laurent Est</v>
          </cell>
          <cell r="G266" t="str">
            <v>Louiseville</v>
          </cell>
          <cell r="H266" t="str">
            <v>J5V2L4</v>
          </cell>
          <cell r="I266">
            <v>819</v>
          </cell>
          <cell r="J266">
            <v>2285408</v>
          </cell>
          <cell r="K266">
            <v>10</v>
          </cell>
        </row>
        <row r="267">
          <cell r="A267">
            <v>148882</v>
          </cell>
          <cell r="B267" t="str">
            <v>04</v>
          </cell>
          <cell r="C267" t="str">
            <v>Mauricie</v>
          </cell>
          <cell r="D267" t="str">
            <v>Goudreault(Marc-André)</v>
          </cell>
          <cell r="F267" t="str">
            <v>1371, les Pointes</v>
          </cell>
          <cell r="G267" t="str">
            <v>Saint-Tite</v>
          </cell>
          <cell r="H267" t="str">
            <v>G0X3H0</v>
          </cell>
          <cell r="I267">
            <v>418</v>
          </cell>
          <cell r="J267">
            <v>3656834</v>
          </cell>
          <cell r="K267">
            <v>22</v>
          </cell>
          <cell r="L267">
            <v>2869</v>
          </cell>
          <cell r="M267">
            <v>23</v>
          </cell>
          <cell r="N267">
            <v>3230</v>
          </cell>
        </row>
        <row r="268">
          <cell r="A268">
            <v>149195</v>
          </cell>
          <cell r="B268" t="str">
            <v>12</v>
          </cell>
          <cell r="C268" t="str">
            <v>Chaudière-Appalaches</v>
          </cell>
          <cell r="D268" t="str">
            <v>Nadeau(Émilien)</v>
          </cell>
          <cell r="F268" t="str">
            <v>250, route 116</v>
          </cell>
          <cell r="G268" t="str">
            <v>Saint-Agapit</v>
          </cell>
          <cell r="H268" t="str">
            <v>G0S1Z0</v>
          </cell>
          <cell r="I268">
            <v>418</v>
          </cell>
          <cell r="J268">
            <v>8883560</v>
          </cell>
          <cell r="K268">
            <v>11</v>
          </cell>
          <cell r="L268">
            <v>2350</v>
          </cell>
        </row>
        <row r="269">
          <cell r="A269">
            <v>149245</v>
          </cell>
          <cell r="B269" t="str">
            <v>16</v>
          </cell>
          <cell r="C269" t="str">
            <v>Montérégie</v>
          </cell>
          <cell r="D269" t="str">
            <v>Poirier(Edmour)</v>
          </cell>
          <cell r="E269" t="str">
            <v>Poirier(Edmour)</v>
          </cell>
          <cell r="F269" t="str">
            <v>1625, boul. Gérard Cadieux</v>
          </cell>
          <cell r="G269" t="str">
            <v>Salaberry-de-Valleyfield</v>
          </cell>
          <cell r="H269" t="str">
            <v>J6S6L8</v>
          </cell>
          <cell r="I269">
            <v>450</v>
          </cell>
          <cell r="J269">
            <v>3711889</v>
          </cell>
          <cell r="K269">
            <v>49</v>
          </cell>
          <cell r="L269">
            <v>12788</v>
          </cell>
          <cell r="M269">
            <v>51</v>
          </cell>
          <cell r="N269">
            <v>8003</v>
          </cell>
        </row>
        <row r="270">
          <cell r="A270">
            <v>150946</v>
          </cell>
          <cell r="B270" t="str">
            <v>08</v>
          </cell>
          <cell r="C270" t="str">
            <v>Abitibi-Témiscamingue</v>
          </cell>
          <cell r="D270" t="str">
            <v>Roy(Michel)</v>
          </cell>
          <cell r="F270" t="str">
            <v>990, rang 3</v>
          </cell>
          <cell r="G270" t="str">
            <v>Saint-Bruno-de-Guigues</v>
          </cell>
          <cell r="H270" t="str">
            <v>J0Z2G0</v>
          </cell>
          <cell r="I270">
            <v>819</v>
          </cell>
          <cell r="J270">
            <v>7282047</v>
          </cell>
          <cell r="K270">
            <v>15</v>
          </cell>
        </row>
        <row r="271">
          <cell r="A271">
            <v>151100</v>
          </cell>
          <cell r="B271" t="str">
            <v>01</v>
          </cell>
          <cell r="C271" t="str">
            <v>Bas-Saint-Laurent</v>
          </cell>
          <cell r="D271" t="str">
            <v>Dionne(Réginald)</v>
          </cell>
          <cell r="F271" t="str">
            <v>126, rang 5 Fleuriault</v>
          </cell>
          <cell r="G271" t="str">
            <v>Sainte-Angèle-de-Mérici</v>
          </cell>
          <cell r="H271" t="str">
            <v>G0J2H0</v>
          </cell>
          <cell r="I271">
            <v>418</v>
          </cell>
          <cell r="J271">
            <v>7754970</v>
          </cell>
          <cell r="K271">
            <v>112</v>
          </cell>
          <cell r="L271">
            <v>14600</v>
          </cell>
          <cell r="M271">
            <v>85</v>
          </cell>
          <cell r="N271">
            <v>10064</v>
          </cell>
        </row>
        <row r="272">
          <cell r="A272">
            <v>151498</v>
          </cell>
          <cell r="B272" t="str">
            <v>05</v>
          </cell>
          <cell r="C272" t="str">
            <v>Estrie</v>
          </cell>
          <cell r="D272" t="str">
            <v>Morin(Denis)</v>
          </cell>
          <cell r="E272" t="str">
            <v>Morin(Guy)</v>
          </cell>
          <cell r="F272" t="str">
            <v>3580, chemin Grande-Ligne</v>
          </cell>
          <cell r="G272" t="str">
            <v>Sainte-Edwidge-de-Clifton</v>
          </cell>
          <cell r="H272" t="str">
            <v>J0B2R0</v>
          </cell>
          <cell r="I272">
            <v>819</v>
          </cell>
          <cell r="J272">
            <v>8493831</v>
          </cell>
          <cell r="K272">
            <v>25</v>
          </cell>
          <cell r="L272">
            <v>4761</v>
          </cell>
          <cell r="M272">
            <v>23</v>
          </cell>
          <cell r="N272">
            <v>4820</v>
          </cell>
        </row>
        <row r="273">
          <cell r="A273">
            <v>152637</v>
          </cell>
          <cell r="B273" t="str">
            <v>04</v>
          </cell>
          <cell r="C273" t="str">
            <v>Mauricie</v>
          </cell>
          <cell r="D273" t="str">
            <v>Plante(Réal)</v>
          </cell>
          <cell r="F273" t="str">
            <v>2120, rang Beau Vallon</v>
          </cell>
          <cell r="G273" t="str">
            <v>Saint-Paulin</v>
          </cell>
          <cell r="H273" t="str">
            <v>J0K3G0</v>
          </cell>
          <cell r="I273">
            <v>819</v>
          </cell>
          <cell r="J273">
            <v>2682156</v>
          </cell>
          <cell r="K273">
            <v>19</v>
          </cell>
          <cell r="M273">
            <v>18</v>
          </cell>
          <cell r="N273">
            <v>265</v>
          </cell>
        </row>
        <row r="274">
          <cell r="A274">
            <v>153460</v>
          </cell>
          <cell r="B274" t="str">
            <v>07</v>
          </cell>
          <cell r="C274" t="str">
            <v>Outaouais</v>
          </cell>
          <cell r="D274" t="str">
            <v>Ferme Ninon inc.</v>
          </cell>
          <cell r="E274" t="str">
            <v>Rochon(Gustave Clément et Diane)</v>
          </cell>
          <cell r="F274" t="str">
            <v>855, rang 4</v>
          </cell>
          <cell r="G274" t="str">
            <v>Thurso</v>
          </cell>
          <cell r="H274" t="str">
            <v>J0X3B0</v>
          </cell>
          <cell r="I274">
            <v>819</v>
          </cell>
          <cell r="J274">
            <v>9866333</v>
          </cell>
          <cell r="M274">
            <v>22</v>
          </cell>
          <cell r="N274">
            <v>1884</v>
          </cell>
        </row>
        <row r="275">
          <cell r="A275">
            <v>153940</v>
          </cell>
          <cell r="B275" t="str">
            <v>17</v>
          </cell>
          <cell r="C275" t="str">
            <v>Centre-du-Québec</v>
          </cell>
          <cell r="D275" t="str">
            <v>Proulx(Laurier)</v>
          </cell>
          <cell r="F275" t="str">
            <v>240, chemin Beaudoin, R.R. 5</v>
          </cell>
          <cell r="G275" t="str">
            <v>Durham-Sud</v>
          </cell>
          <cell r="H275" t="str">
            <v>J0H2C0</v>
          </cell>
          <cell r="I275">
            <v>819</v>
          </cell>
          <cell r="J275">
            <v>8582601</v>
          </cell>
          <cell r="K275">
            <v>26</v>
          </cell>
          <cell r="L275">
            <v>6124</v>
          </cell>
          <cell r="M275">
            <v>25</v>
          </cell>
        </row>
        <row r="276">
          <cell r="A276">
            <v>154526</v>
          </cell>
          <cell r="B276" t="str">
            <v>16</v>
          </cell>
          <cell r="C276" t="str">
            <v>Montérégie</v>
          </cell>
          <cell r="D276" t="str">
            <v>Boychuk(David)</v>
          </cell>
          <cell r="F276" t="str">
            <v>1411, 1st Concession</v>
          </cell>
          <cell r="G276" t="str">
            <v>Hinchinbrooke</v>
          </cell>
          <cell r="H276" t="str">
            <v>J0S1A0</v>
          </cell>
          <cell r="I276">
            <v>450</v>
          </cell>
          <cell r="J276">
            <v>2640230</v>
          </cell>
          <cell r="K276">
            <v>21</v>
          </cell>
          <cell r="L276">
            <v>6744</v>
          </cell>
          <cell r="M276">
            <v>18</v>
          </cell>
          <cell r="N276">
            <v>6214</v>
          </cell>
        </row>
        <row r="277">
          <cell r="A277">
            <v>155820</v>
          </cell>
          <cell r="B277" t="str">
            <v>07</v>
          </cell>
          <cell r="C277" t="str">
            <v>Outaouais</v>
          </cell>
          <cell r="D277" t="str">
            <v>Hearty(Patrick)</v>
          </cell>
          <cell r="F277" t="str">
            <v>1975, route 148, R.R. 4</v>
          </cell>
          <cell r="G277" t="str">
            <v>Campbell's Bay</v>
          </cell>
          <cell r="H277" t="str">
            <v>J0X1K0</v>
          </cell>
          <cell r="I277">
            <v>819</v>
          </cell>
          <cell r="J277">
            <v>6482602</v>
          </cell>
          <cell r="K277">
            <v>59</v>
          </cell>
          <cell r="L277">
            <v>4782</v>
          </cell>
          <cell r="M277">
            <v>59</v>
          </cell>
        </row>
        <row r="278">
          <cell r="A278">
            <v>155994</v>
          </cell>
          <cell r="B278" t="str">
            <v>05</v>
          </cell>
          <cell r="C278" t="str">
            <v>Estrie</v>
          </cell>
          <cell r="D278" t="str">
            <v>Bernier(René Paul)</v>
          </cell>
          <cell r="F278" t="str">
            <v>3184, chemin Magnan</v>
          </cell>
          <cell r="G278" t="str">
            <v>Weedon</v>
          </cell>
          <cell r="H278" t="str">
            <v>J0B3J0</v>
          </cell>
          <cell r="I278">
            <v>819</v>
          </cell>
          <cell r="J278">
            <v>8772986</v>
          </cell>
          <cell r="K278">
            <v>78</v>
          </cell>
          <cell r="L278">
            <v>15302</v>
          </cell>
          <cell r="M278">
            <v>70</v>
          </cell>
          <cell r="N278">
            <v>16932</v>
          </cell>
        </row>
        <row r="279">
          <cell r="A279">
            <v>156489</v>
          </cell>
          <cell r="B279" t="str">
            <v>01</v>
          </cell>
          <cell r="C279" t="str">
            <v>Bas-Saint-Laurent</v>
          </cell>
          <cell r="D279" t="str">
            <v>Talbot(Clermont)</v>
          </cell>
          <cell r="F279" t="str">
            <v>894 rang Bellevue</v>
          </cell>
          <cell r="G279" t="str">
            <v>Saint-Jean-de-Dieu</v>
          </cell>
          <cell r="H279" t="str">
            <v>G0L3M0</v>
          </cell>
          <cell r="I279">
            <v>418</v>
          </cell>
          <cell r="J279">
            <v>9633171</v>
          </cell>
          <cell r="K279">
            <v>28</v>
          </cell>
          <cell r="L279">
            <v>5011</v>
          </cell>
          <cell r="M279">
            <v>29</v>
          </cell>
          <cell r="N279">
            <v>6413</v>
          </cell>
        </row>
        <row r="280">
          <cell r="A280">
            <v>156562</v>
          </cell>
          <cell r="B280" t="str">
            <v>07</v>
          </cell>
          <cell r="C280" t="str">
            <v>Outaouais</v>
          </cell>
          <cell r="D280" t="str">
            <v>Parker(Jean-Jacques)</v>
          </cell>
          <cell r="F280" t="str">
            <v>735, route 105</v>
          </cell>
          <cell r="G280" t="str">
            <v>Gracefield</v>
          </cell>
          <cell r="H280" t="str">
            <v>J0X1W0</v>
          </cell>
          <cell r="I280">
            <v>819</v>
          </cell>
          <cell r="J280">
            <v>4633388</v>
          </cell>
          <cell r="K280">
            <v>34</v>
          </cell>
          <cell r="L280">
            <v>8151</v>
          </cell>
          <cell r="M280">
            <v>21</v>
          </cell>
          <cell r="N280">
            <v>10382</v>
          </cell>
        </row>
        <row r="281">
          <cell r="A281">
            <v>156901</v>
          </cell>
          <cell r="B281" t="str">
            <v>16</v>
          </cell>
          <cell r="C281" t="str">
            <v>Montérégie</v>
          </cell>
          <cell r="D281" t="str">
            <v>Brandrick(James)</v>
          </cell>
          <cell r="F281" t="str">
            <v>971, chemin Brandrick</v>
          </cell>
          <cell r="G281" t="str">
            <v>Saint-Joachim-de-Shefford</v>
          </cell>
          <cell r="H281" t="str">
            <v>J0E2G0</v>
          </cell>
          <cell r="I281">
            <v>450</v>
          </cell>
          <cell r="J281">
            <v>3722990</v>
          </cell>
          <cell r="K281">
            <v>68</v>
          </cell>
          <cell r="L281">
            <v>6739</v>
          </cell>
          <cell r="M281">
            <v>46</v>
          </cell>
          <cell r="N281">
            <v>7314</v>
          </cell>
        </row>
        <row r="282">
          <cell r="A282">
            <v>157065</v>
          </cell>
          <cell r="B282" t="str">
            <v>02</v>
          </cell>
          <cell r="C282" t="str">
            <v>Saguenay-Lac-Saint-Jean</v>
          </cell>
          <cell r="D282" t="str">
            <v>Tremblay(Robert)</v>
          </cell>
          <cell r="F282" t="str">
            <v>691 chemin des Pics</v>
          </cell>
          <cell r="G282" t="str">
            <v>Sainte-Jeanne-d'Arc</v>
          </cell>
          <cell r="H282" t="str">
            <v>G0W1E0</v>
          </cell>
          <cell r="I282">
            <v>418</v>
          </cell>
          <cell r="J282">
            <v>2763147</v>
          </cell>
          <cell r="K282">
            <v>42</v>
          </cell>
          <cell r="L282">
            <v>3602</v>
          </cell>
          <cell r="M282">
            <v>39</v>
          </cell>
          <cell r="N282">
            <v>6832</v>
          </cell>
        </row>
        <row r="283">
          <cell r="A283">
            <v>158550</v>
          </cell>
          <cell r="B283" t="str">
            <v>12</v>
          </cell>
          <cell r="C283" t="str">
            <v>Chaudière-Appalaches</v>
          </cell>
          <cell r="D283" t="str">
            <v>Vallières(Martial)</v>
          </cell>
          <cell r="F283" t="str">
            <v>39, rang St-Léon Sud</v>
          </cell>
          <cell r="G283" t="str">
            <v>Saint-Léon-de-Standon</v>
          </cell>
          <cell r="H283" t="str">
            <v>G0R4L0</v>
          </cell>
          <cell r="I283">
            <v>418</v>
          </cell>
          <cell r="J283">
            <v>6425586</v>
          </cell>
          <cell r="K283">
            <v>13</v>
          </cell>
          <cell r="L283">
            <v>2225</v>
          </cell>
        </row>
        <row r="284">
          <cell r="A284">
            <v>158667</v>
          </cell>
          <cell r="B284" t="str">
            <v>02</v>
          </cell>
          <cell r="C284" t="str">
            <v>Saguenay-Lac-Saint-Jean</v>
          </cell>
          <cell r="D284" t="str">
            <v>Gilbert(Serge)</v>
          </cell>
          <cell r="F284" t="str">
            <v>3154, chemin du Héron Bleu</v>
          </cell>
          <cell r="G284" t="str">
            <v>Saint-Félicien</v>
          </cell>
          <cell r="H284" t="str">
            <v>G8K3A5</v>
          </cell>
          <cell r="I284">
            <v>418</v>
          </cell>
          <cell r="J284">
            <v>6790824</v>
          </cell>
          <cell r="K284">
            <v>46</v>
          </cell>
          <cell r="M284">
            <v>70</v>
          </cell>
          <cell r="N284">
            <v>4973</v>
          </cell>
        </row>
        <row r="285">
          <cell r="A285">
            <v>160648</v>
          </cell>
          <cell r="B285" t="str">
            <v>17</v>
          </cell>
          <cell r="C285" t="str">
            <v>Centre-du-Québec</v>
          </cell>
          <cell r="D285" t="str">
            <v>Ramsay(Antony)</v>
          </cell>
          <cell r="F285" t="str">
            <v>680, rang Craig Nord</v>
          </cell>
          <cell r="G285" t="str">
            <v>Chesterville</v>
          </cell>
          <cell r="H285" t="str">
            <v>G0P1J0</v>
          </cell>
          <cell r="I285">
            <v>819</v>
          </cell>
          <cell r="J285">
            <v>3822098</v>
          </cell>
          <cell r="K285">
            <v>26</v>
          </cell>
          <cell r="L285">
            <v>5609</v>
          </cell>
          <cell r="M285">
            <v>28</v>
          </cell>
          <cell r="N285">
            <v>5419</v>
          </cell>
        </row>
        <row r="286">
          <cell r="A286">
            <v>161430</v>
          </cell>
          <cell r="B286" t="str">
            <v>05</v>
          </cell>
          <cell r="C286" t="str">
            <v>Estrie</v>
          </cell>
          <cell r="D286" t="str">
            <v>Batley(Bruce)</v>
          </cell>
          <cell r="F286" t="str">
            <v>1500, rue 212</v>
          </cell>
          <cell r="G286" t="str">
            <v>Cookshire-Eaton</v>
          </cell>
          <cell r="H286" t="str">
            <v>J0B1M0</v>
          </cell>
          <cell r="I286">
            <v>819</v>
          </cell>
          <cell r="J286">
            <v>8753293</v>
          </cell>
          <cell r="K286">
            <v>23</v>
          </cell>
          <cell r="L286">
            <v>3164</v>
          </cell>
          <cell r="M286">
            <v>19</v>
          </cell>
          <cell r="N286">
            <v>3789</v>
          </cell>
        </row>
        <row r="287">
          <cell r="A287">
            <v>162891</v>
          </cell>
          <cell r="B287" t="str">
            <v>12</v>
          </cell>
          <cell r="C287" t="str">
            <v>Chaudière-Appalaches</v>
          </cell>
          <cell r="D287" t="str">
            <v>Hamel(Daniel)</v>
          </cell>
          <cell r="F287" t="str">
            <v>250, Route 271 Sud</v>
          </cell>
          <cell r="G287" t="str">
            <v>Saint-Éphrem-de-Beauce</v>
          </cell>
          <cell r="H287" t="str">
            <v>G0M1R0</v>
          </cell>
          <cell r="I287">
            <v>418</v>
          </cell>
          <cell r="J287">
            <v>4845200</v>
          </cell>
          <cell r="K287">
            <v>63</v>
          </cell>
          <cell r="L287">
            <v>9867</v>
          </cell>
          <cell r="M287">
            <v>67</v>
          </cell>
          <cell r="N287">
            <v>12221</v>
          </cell>
        </row>
        <row r="288">
          <cell r="A288">
            <v>163063</v>
          </cell>
          <cell r="B288" t="str">
            <v>15</v>
          </cell>
          <cell r="C288" t="str">
            <v>Laurentides</v>
          </cell>
          <cell r="D288" t="str">
            <v>Gratton(Lucien)</v>
          </cell>
          <cell r="F288" t="str">
            <v>R.R. 1, 35, chemin 7e Rang</v>
          </cell>
          <cell r="G288" t="str">
            <v>Kiamika</v>
          </cell>
          <cell r="H288" t="str">
            <v>J0W1G0</v>
          </cell>
          <cell r="I288">
            <v>819</v>
          </cell>
          <cell r="J288">
            <v>5853769</v>
          </cell>
          <cell r="K288">
            <v>15</v>
          </cell>
          <cell r="L288">
            <v>1361</v>
          </cell>
        </row>
        <row r="289">
          <cell r="A289">
            <v>163477</v>
          </cell>
          <cell r="B289" t="str">
            <v>12</v>
          </cell>
          <cell r="C289" t="str">
            <v>Chaudière-Appalaches</v>
          </cell>
          <cell r="D289" t="str">
            <v>Leblond(André)</v>
          </cell>
          <cell r="F289" t="str">
            <v>743, rang 3</v>
          </cell>
          <cell r="G289" t="str">
            <v>Saint-Nérée</v>
          </cell>
          <cell r="H289" t="str">
            <v>G0R3V0</v>
          </cell>
          <cell r="I289">
            <v>418</v>
          </cell>
          <cell r="J289">
            <v>2432774</v>
          </cell>
          <cell r="K289">
            <v>19</v>
          </cell>
          <cell r="L289">
            <v>1721</v>
          </cell>
          <cell r="M289">
            <v>23</v>
          </cell>
          <cell r="N289">
            <v>1381</v>
          </cell>
        </row>
        <row r="290">
          <cell r="A290">
            <v>164012</v>
          </cell>
          <cell r="B290" t="str">
            <v>14</v>
          </cell>
          <cell r="C290" t="str">
            <v>Lanaudière</v>
          </cell>
          <cell r="D290" t="str">
            <v>Aubin Luc &amp; Gravel Jeannine</v>
          </cell>
          <cell r="E290" t="str">
            <v>Aubin(Jeannine)</v>
          </cell>
          <cell r="F290" t="str">
            <v>3651 Principale</v>
          </cell>
          <cell r="G290" t="str">
            <v>Notre-Dame-de-Lourdes</v>
          </cell>
          <cell r="H290" t="str">
            <v>J0K1K0</v>
          </cell>
          <cell r="I290">
            <v>450</v>
          </cell>
          <cell r="J290">
            <v>7533731</v>
          </cell>
          <cell r="K290">
            <v>10</v>
          </cell>
        </row>
        <row r="291">
          <cell r="A291">
            <v>164350</v>
          </cell>
          <cell r="B291" t="str">
            <v>02</v>
          </cell>
          <cell r="C291" t="str">
            <v>Saguenay-Lac-Saint-Jean</v>
          </cell>
          <cell r="D291" t="str">
            <v>Boily(Lauréat)</v>
          </cell>
          <cell r="E291" t="str">
            <v>Boily(Jules)</v>
          </cell>
          <cell r="F291" t="str">
            <v>882 rang 6</v>
          </cell>
          <cell r="G291" t="str">
            <v>Saint-Prime</v>
          </cell>
          <cell r="H291" t="str">
            <v>G8J1X6</v>
          </cell>
          <cell r="I291">
            <v>418</v>
          </cell>
          <cell r="J291">
            <v>2513238</v>
          </cell>
          <cell r="K291">
            <v>21</v>
          </cell>
          <cell r="L291">
            <v>1465</v>
          </cell>
          <cell r="M291">
            <v>18</v>
          </cell>
        </row>
        <row r="292">
          <cell r="A292">
            <v>164657</v>
          </cell>
          <cell r="B292" t="str">
            <v>08</v>
          </cell>
          <cell r="C292" t="str">
            <v>Abitibi-Témiscamingue</v>
          </cell>
          <cell r="D292" t="str">
            <v>Gaudreau(Pierre)</v>
          </cell>
          <cell r="F292" t="str">
            <v>400, rang 5, R.R.1</v>
          </cell>
          <cell r="G292" t="str">
            <v>La Sarre</v>
          </cell>
          <cell r="H292" t="str">
            <v>J9Z2X1</v>
          </cell>
          <cell r="I292">
            <v>819</v>
          </cell>
          <cell r="J292">
            <v>3335744</v>
          </cell>
          <cell r="K292">
            <v>245</v>
          </cell>
          <cell r="L292">
            <v>53956</v>
          </cell>
          <cell r="M292">
            <v>255</v>
          </cell>
          <cell r="N292">
            <v>59807</v>
          </cell>
        </row>
        <row r="293">
          <cell r="A293">
            <v>164822</v>
          </cell>
          <cell r="B293" t="str">
            <v>08</v>
          </cell>
          <cell r="C293" t="str">
            <v>Abitibi-Témiscamingue</v>
          </cell>
          <cell r="D293" t="str">
            <v>Bédard(Florent)</v>
          </cell>
          <cell r="F293" t="str">
            <v>868, rang 2-3, R.R. 1</v>
          </cell>
          <cell r="G293" t="str">
            <v>Sainte-Hélène-de-Mancebourg</v>
          </cell>
          <cell r="H293" t="str">
            <v>J0Z2T0</v>
          </cell>
          <cell r="I293">
            <v>819</v>
          </cell>
          <cell r="J293">
            <v>3336022</v>
          </cell>
          <cell r="K293">
            <v>260</v>
          </cell>
          <cell r="L293">
            <v>20072</v>
          </cell>
          <cell r="M293">
            <v>272</v>
          </cell>
          <cell r="N293">
            <v>10382</v>
          </cell>
        </row>
        <row r="294">
          <cell r="A294">
            <v>165514</v>
          </cell>
          <cell r="B294" t="str">
            <v>05</v>
          </cell>
          <cell r="C294" t="str">
            <v>Estrie</v>
          </cell>
          <cell r="D294" t="str">
            <v>Ferme de Daniel &amp; Hélène enr.</v>
          </cell>
          <cell r="E294" t="str">
            <v>Viens(Daniel Raymond et Hélène)</v>
          </cell>
          <cell r="F294" t="str">
            <v>449, chemin Grande Ligne</v>
          </cell>
          <cell r="G294" t="str">
            <v>Coaticook</v>
          </cell>
          <cell r="H294" t="str">
            <v>J1A2R9</v>
          </cell>
          <cell r="I294">
            <v>819</v>
          </cell>
          <cell r="J294">
            <v>8493189</v>
          </cell>
          <cell r="K294">
            <v>44</v>
          </cell>
          <cell r="L294">
            <v>8845</v>
          </cell>
          <cell r="M294">
            <v>54</v>
          </cell>
          <cell r="N294">
            <v>7642</v>
          </cell>
        </row>
        <row r="295">
          <cell r="A295">
            <v>165597</v>
          </cell>
          <cell r="B295" t="str">
            <v>16</v>
          </cell>
          <cell r="C295" t="str">
            <v>Montérégie</v>
          </cell>
          <cell r="D295" t="str">
            <v>Perras(Fernand)</v>
          </cell>
          <cell r="F295" t="str">
            <v>203, rg St-Paul</v>
          </cell>
          <cell r="G295" t="str">
            <v>Saint-Patrice-de-Sherrington</v>
          </cell>
          <cell r="H295" t="str">
            <v>J0L2N0</v>
          </cell>
          <cell r="I295">
            <v>450</v>
          </cell>
          <cell r="J295">
            <v>4542623</v>
          </cell>
          <cell r="K295">
            <v>19</v>
          </cell>
          <cell r="L295">
            <v>2298</v>
          </cell>
        </row>
        <row r="296">
          <cell r="A296">
            <v>166033</v>
          </cell>
          <cell r="B296" t="str">
            <v>07</v>
          </cell>
          <cell r="C296" t="str">
            <v>Outaouais</v>
          </cell>
          <cell r="D296" t="str">
            <v>Moorhead(Dawson)</v>
          </cell>
          <cell r="F296" t="str">
            <v>1178, Highway 148, R.R. 2</v>
          </cell>
          <cell r="G296" t="str">
            <v>Campbell's Bay</v>
          </cell>
          <cell r="H296" t="str">
            <v>J0X1K0</v>
          </cell>
          <cell r="I296">
            <v>819</v>
          </cell>
          <cell r="J296">
            <v>6482934</v>
          </cell>
          <cell r="K296">
            <v>35</v>
          </cell>
          <cell r="L296">
            <v>3468</v>
          </cell>
          <cell r="M296">
            <v>38</v>
          </cell>
          <cell r="N296">
            <v>7240</v>
          </cell>
        </row>
        <row r="297">
          <cell r="A297">
            <v>167320</v>
          </cell>
          <cell r="B297" t="str">
            <v>16</v>
          </cell>
          <cell r="C297" t="str">
            <v>Montérégie</v>
          </cell>
          <cell r="D297" t="str">
            <v>Côté(Rosaire)</v>
          </cell>
          <cell r="F297" t="str">
            <v>1269, rang Salvail Sud</v>
          </cell>
          <cell r="G297" t="str">
            <v>La Présentation</v>
          </cell>
          <cell r="H297" t="str">
            <v>J0H1B0</v>
          </cell>
          <cell r="I297">
            <v>450</v>
          </cell>
          <cell r="J297">
            <v>7965914</v>
          </cell>
          <cell r="K297">
            <v>19</v>
          </cell>
          <cell r="L297">
            <v>680</v>
          </cell>
          <cell r="M297">
            <v>18</v>
          </cell>
          <cell r="N297">
            <v>3240</v>
          </cell>
        </row>
        <row r="298">
          <cell r="A298">
            <v>167478</v>
          </cell>
          <cell r="B298" t="str">
            <v>17</v>
          </cell>
          <cell r="C298" t="str">
            <v>Centre-du-Québec</v>
          </cell>
          <cell r="D298" t="str">
            <v>Leclerc(Bernard)</v>
          </cell>
          <cell r="F298" t="str">
            <v>9350, route 161</v>
          </cell>
          <cell r="G298" t="str">
            <v>Chesterville</v>
          </cell>
          <cell r="H298" t="str">
            <v>G0P1J0</v>
          </cell>
          <cell r="I298">
            <v>819</v>
          </cell>
          <cell r="J298">
            <v>3822710</v>
          </cell>
          <cell r="K298">
            <v>61</v>
          </cell>
          <cell r="L298">
            <v>4726</v>
          </cell>
          <cell r="M298">
            <v>62</v>
          </cell>
          <cell r="N298">
            <v>235</v>
          </cell>
        </row>
        <row r="299">
          <cell r="A299">
            <v>167569</v>
          </cell>
          <cell r="B299" t="str">
            <v>17</v>
          </cell>
          <cell r="C299" t="str">
            <v>Centre-du-Québec</v>
          </cell>
          <cell r="D299" t="str">
            <v>Vincent(Réjean)</v>
          </cell>
          <cell r="F299" t="str">
            <v>490, Ste-Marie</v>
          </cell>
          <cell r="G299" t="str">
            <v>Sainte-Perpétue</v>
          </cell>
          <cell r="H299" t="str">
            <v>J0C1R0</v>
          </cell>
          <cell r="I299">
            <v>819</v>
          </cell>
          <cell r="J299">
            <v>3366780</v>
          </cell>
          <cell r="K299">
            <v>102</v>
          </cell>
          <cell r="L299">
            <v>14112</v>
          </cell>
          <cell r="M299">
            <v>101</v>
          </cell>
          <cell r="N299">
            <v>9319</v>
          </cell>
        </row>
        <row r="300">
          <cell r="A300">
            <v>167601</v>
          </cell>
          <cell r="B300" t="str">
            <v>01</v>
          </cell>
          <cell r="C300" t="str">
            <v>Bas-Saint-Laurent</v>
          </cell>
          <cell r="D300" t="str">
            <v>Desrosiers(Laurent N.)</v>
          </cell>
          <cell r="F300" t="str">
            <v>265 route de la Mer</v>
          </cell>
          <cell r="G300" t="str">
            <v>Sainte-Flavie</v>
          </cell>
          <cell r="H300" t="str">
            <v>G0J2L0</v>
          </cell>
          <cell r="I300">
            <v>418</v>
          </cell>
          <cell r="J300">
            <v>7755408</v>
          </cell>
          <cell r="K300">
            <v>16</v>
          </cell>
          <cell r="L300">
            <v>340</v>
          </cell>
          <cell r="M300">
            <v>19</v>
          </cell>
        </row>
        <row r="301">
          <cell r="A301">
            <v>167908</v>
          </cell>
          <cell r="B301" t="str">
            <v>07</v>
          </cell>
          <cell r="C301" t="str">
            <v>Outaouais</v>
          </cell>
          <cell r="D301" t="str">
            <v>Barbary(Pierre)</v>
          </cell>
          <cell r="F301" t="str">
            <v>177, chemin Lac Donaldson</v>
          </cell>
          <cell r="G301" t="str">
            <v>Gatineau</v>
          </cell>
          <cell r="H301" t="str">
            <v>J8L2W7</v>
          </cell>
          <cell r="I301">
            <v>819</v>
          </cell>
          <cell r="J301">
            <v>9865869</v>
          </cell>
          <cell r="K301">
            <v>21</v>
          </cell>
          <cell r="L301">
            <v>2337</v>
          </cell>
          <cell r="M301">
            <v>16</v>
          </cell>
          <cell r="N301">
            <v>340</v>
          </cell>
        </row>
        <row r="302">
          <cell r="A302">
            <v>168153</v>
          </cell>
          <cell r="B302" t="str">
            <v>03</v>
          </cell>
          <cell r="C302" t="str">
            <v>Capitale-Nationale</v>
          </cell>
          <cell r="D302" t="str">
            <v>Lavoie(Harris)</v>
          </cell>
          <cell r="F302" t="str">
            <v>335, Rang 4 Est</v>
          </cell>
          <cell r="G302" t="str">
            <v>Saint-Hilarion</v>
          </cell>
          <cell r="H302" t="str">
            <v>G0A3V0</v>
          </cell>
          <cell r="I302">
            <v>418</v>
          </cell>
          <cell r="J302">
            <v>4573842</v>
          </cell>
          <cell r="K302">
            <v>50</v>
          </cell>
          <cell r="L302">
            <v>5786</v>
          </cell>
          <cell r="M302">
            <v>43</v>
          </cell>
          <cell r="N302">
            <v>10201</v>
          </cell>
        </row>
        <row r="303">
          <cell r="A303">
            <v>169003</v>
          </cell>
          <cell r="B303" t="str">
            <v>14</v>
          </cell>
          <cell r="C303" t="str">
            <v>Lanaudière</v>
          </cell>
          <cell r="D303" t="str">
            <v>Robillard(Gérard)</v>
          </cell>
          <cell r="F303" t="str">
            <v>821 rang Grande Chaloupe</v>
          </cell>
          <cell r="G303" t="str">
            <v>Saint-Thomas</v>
          </cell>
          <cell r="H303" t="str">
            <v>J0K3L0</v>
          </cell>
          <cell r="I303">
            <v>450</v>
          </cell>
          <cell r="J303">
            <v>7562096</v>
          </cell>
          <cell r="K303">
            <v>36</v>
          </cell>
          <cell r="L303">
            <v>3912</v>
          </cell>
          <cell r="M303">
            <v>36</v>
          </cell>
        </row>
        <row r="304">
          <cell r="A304">
            <v>169086</v>
          </cell>
          <cell r="B304" t="str">
            <v>12</v>
          </cell>
          <cell r="C304" t="str">
            <v>Chaudière-Appalaches</v>
          </cell>
          <cell r="D304" t="str">
            <v>Dancause(Berchmans)</v>
          </cell>
          <cell r="F304" t="str">
            <v>53, rang du Petit-Village</v>
          </cell>
          <cell r="G304" t="str">
            <v>Sainte-Croix</v>
          </cell>
          <cell r="H304" t="str">
            <v>G0S2H0</v>
          </cell>
          <cell r="I304">
            <v>418</v>
          </cell>
          <cell r="J304">
            <v>9263065</v>
          </cell>
          <cell r="K304">
            <v>43</v>
          </cell>
          <cell r="L304">
            <v>8859</v>
          </cell>
          <cell r="M304">
            <v>50</v>
          </cell>
          <cell r="N304">
            <v>10317</v>
          </cell>
        </row>
        <row r="305">
          <cell r="A305">
            <v>169334</v>
          </cell>
          <cell r="B305" t="str">
            <v>17</v>
          </cell>
          <cell r="C305" t="str">
            <v>Centre-du-Québec</v>
          </cell>
          <cell r="D305" t="str">
            <v>Massé(Robert)</v>
          </cell>
          <cell r="F305" t="str">
            <v>14320, rang St-Laurent</v>
          </cell>
          <cell r="G305" t="str">
            <v>Bécancour</v>
          </cell>
          <cell r="H305" t="str">
            <v>G0X2A0</v>
          </cell>
          <cell r="I305">
            <v>0</v>
          </cell>
          <cell r="J305">
            <v>0</v>
          </cell>
          <cell r="K305">
            <v>12</v>
          </cell>
          <cell r="L305">
            <v>340</v>
          </cell>
        </row>
        <row r="306">
          <cell r="A306">
            <v>170225</v>
          </cell>
          <cell r="B306" t="str">
            <v>17</v>
          </cell>
          <cell r="C306" t="str">
            <v>Centre-du-Québec</v>
          </cell>
          <cell r="D306" t="str">
            <v>Soucy(Normand)</v>
          </cell>
          <cell r="F306" t="str">
            <v>496, rang de la Rivière</v>
          </cell>
          <cell r="G306" t="str">
            <v>Maddington</v>
          </cell>
          <cell r="H306" t="str">
            <v>G0Z1C0</v>
          </cell>
          <cell r="I306">
            <v>819</v>
          </cell>
          <cell r="J306">
            <v>3672561</v>
          </cell>
          <cell r="K306">
            <v>33</v>
          </cell>
          <cell r="L306">
            <v>4186</v>
          </cell>
        </row>
        <row r="307">
          <cell r="A307">
            <v>172262</v>
          </cell>
          <cell r="B307" t="str">
            <v>05</v>
          </cell>
          <cell r="C307" t="str">
            <v>Estrie</v>
          </cell>
          <cell r="D307" t="str">
            <v>Robidoux(Paul)</v>
          </cell>
          <cell r="F307" t="str">
            <v>1364 rang 13</v>
          </cell>
          <cell r="G307" t="str">
            <v>Orford</v>
          </cell>
          <cell r="H307" t="str">
            <v>J1X7H5</v>
          </cell>
          <cell r="I307">
            <v>819</v>
          </cell>
          <cell r="J307">
            <v>8432281</v>
          </cell>
          <cell r="K307">
            <v>45</v>
          </cell>
          <cell r="L307">
            <v>1010</v>
          </cell>
          <cell r="M307">
            <v>43</v>
          </cell>
          <cell r="N307">
            <v>8397</v>
          </cell>
        </row>
        <row r="308">
          <cell r="A308">
            <v>173732</v>
          </cell>
          <cell r="B308" t="str">
            <v>17</v>
          </cell>
          <cell r="C308" t="str">
            <v>Centre-du-Québec</v>
          </cell>
          <cell r="D308" t="str">
            <v>Gabillaud(Jean-Jacques)</v>
          </cell>
          <cell r="F308" t="str">
            <v>560, route 261</v>
          </cell>
          <cell r="G308" t="str">
            <v>Saint-Sylvère</v>
          </cell>
          <cell r="H308" t="str">
            <v>G0Z1H0</v>
          </cell>
          <cell r="I308">
            <v>819</v>
          </cell>
          <cell r="J308">
            <v>2852548</v>
          </cell>
          <cell r="K308">
            <v>11</v>
          </cell>
          <cell r="L308">
            <v>2250</v>
          </cell>
        </row>
        <row r="309">
          <cell r="A309">
            <v>173948</v>
          </cell>
          <cell r="B309" t="str">
            <v>08</v>
          </cell>
          <cell r="C309" t="str">
            <v>Abitibi-Témiscamingue</v>
          </cell>
          <cell r="D309" t="str">
            <v>Barrette(Daniel)</v>
          </cell>
          <cell r="F309" t="str">
            <v>701, rang 1</v>
          </cell>
          <cell r="G309" t="str">
            <v>Laverlochère</v>
          </cell>
          <cell r="H309" t="str">
            <v>J0Z2P0</v>
          </cell>
          <cell r="I309">
            <v>819</v>
          </cell>
          <cell r="J309">
            <v>7655322</v>
          </cell>
          <cell r="K309">
            <v>124</v>
          </cell>
          <cell r="L309">
            <v>37422</v>
          </cell>
          <cell r="M309">
            <v>122</v>
          </cell>
          <cell r="N309">
            <v>28026</v>
          </cell>
        </row>
        <row r="310">
          <cell r="A310">
            <v>174920</v>
          </cell>
          <cell r="B310" t="str">
            <v>17</v>
          </cell>
          <cell r="C310" t="str">
            <v>Centre-du-Québec</v>
          </cell>
          <cell r="D310" t="str">
            <v>Manningham(Jean-Claude)</v>
          </cell>
          <cell r="E310" t="str">
            <v>Manningham(Jean-Claude)</v>
          </cell>
          <cell r="F310" t="str">
            <v>703, rang 7</v>
          </cell>
          <cell r="G310" t="str">
            <v>Laurierville</v>
          </cell>
          <cell r="H310" t="str">
            <v>G0S1P0</v>
          </cell>
          <cell r="I310">
            <v>819</v>
          </cell>
          <cell r="J310">
            <v>3654759</v>
          </cell>
          <cell r="K310">
            <v>58</v>
          </cell>
          <cell r="L310">
            <v>8495</v>
          </cell>
          <cell r="M310">
            <v>53</v>
          </cell>
          <cell r="N310">
            <v>6950</v>
          </cell>
        </row>
        <row r="311">
          <cell r="A311">
            <v>175117</v>
          </cell>
          <cell r="B311" t="str">
            <v>05</v>
          </cell>
          <cell r="C311" t="str">
            <v>Estrie</v>
          </cell>
          <cell r="D311" t="str">
            <v>Rousseau(Denis)</v>
          </cell>
          <cell r="F311" t="str">
            <v>7, rg des Pointes</v>
          </cell>
          <cell r="G311" t="str">
            <v>Lingwick</v>
          </cell>
          <cell r="H311" t="str">
            <v>J0B2Z0</v>
          </cell>
          <cell r="I311">
            <v>819</v>
          </cell>
          <cell r="J311">
            <v>8772849</v>
          </cell>
          <cell r="K311">
            <v>29</v>
          </cell>
          <cell r="L311">
            <v>5970</v>
          </cell>
          <cell r="M311">
            <v>27</v>
          </cell>
          <cell r="N311">
            <v>3682</v>
          </cell>
        </row>
        <row r="312">
          <cell r="A312">
            <v>177840</v>
          </cell>
          <cell r="B312" t="str">
            <v>15</v>
          </cell>
          <cell r="C312" t="str">
            <v>Laurentides</v>
          </cell>
          <cell r="D312" t="str">
            <v>Gauthier Micheline et Locas Laurent</v>
          </cell>
          <cell r="E312" t="str">
            <v>Locas(Laurent et Micheline)</v>
          </cell>
          <cell r="F312" t="str">
            <v>3095 Rivière Rouge Nord</v>
          </cell>
          <cell r="G312" t="str">
            <v>Saint-André-d'Argenteuil</v>
          </cell>
          <cell r="H312" t="str">
            <v>J0V1X0</v>
          </cell>
          <cell r="I312">
            <v>450</v>
          </cell>
          <cell r="J312">
            <v>5373647</v>
          </cell>
          <cell r="K312">
            <v>19</v>
          </cell>
          <cell r="L312">
            <v>1701</v>
          </cell>
        </row>
        <row r="313">
          <cell r="A313">
            <v>178194</v>
          </cell>
          <cell r="B313" t="str">
            <v>05</v>
          </cell>
          <cell r="C313" t="str">
            <v>Estrie</v>
          </cell>
          <cell r="D313" t="str">
            <v>Lemire(Émile)</v>
          </cell>
          <cell r="F313" t="str">
            <v>540, chemin de la Rivière</v>
          </cell>
          <cell r="G313" t="str">
            <v>Sainte-Edwidge-de-Clifton</v>
          </cell>
          <cell r="H313" t="str">
            <v>J0B2R0</v>
          </cell>
          <cell r="I313">
            <v>819</v>
          </cell>
          <cell r="J313">
            <v>8493670</v>
          </cell>
          <cell r="K313">
            <v>75</v>
          </cell>
          <cell r="L313">
            <v>16935</v>
          </cell>
          <cell r="M313">
            <v>69</v>
          </cell>
          <cell r="N313">
            <v>17429</v>
          </cell>
        </row>
        <row r="314">
          <cell r="A314">
            <v>178426</v>
          </cell>
          <cell r="B314" t="str">
            <v>12</v>
          </cell>
          <cell r="C314" t="str">
            <v>Chaudière-Appalaches</v>
          </cell>
          <cell r="D314" t="str">
            <v>Labbé(Albéric)</v>
          </cell>
          <cell r="F314" t="str">
            <v>257 rang 8 Ouest</v>
          </cell>
          <cell r="G314" t="str">
            <v>Saint-Odilon-de-Cranbourne</v>
          </cell>
          <cell r="H314" t="str">
            <v>G0S3A0</v>
          </cell>
          <cell r="I314">
            <v>418</v>
          </cell>
          <cell r="J314">
            <v>4644240</v>
          </cell>
          <cell r="K314">
            <v>27</v>
          </cell>
          <cell r="L314">
            <v>4739</v>
          </cell>
          <cell r="M314">
            <v>28</v>
          </cell>
          <cell r="N314">
            <v>3880</v>
          </cell>
        </row>
        <row r="315">
          <cell r="A315">
            <v>178574</v>
          </cell>
          <cell r="B315" t="str">
            <v>12</v>
          </cell>
          <cell r="C315" t="str">
            <v>Chaudière-Appalaches</v>
          </cell>
          <cell r="D315" t="str">
            <v>Godbout(Rénald)</v>
          </cell>
          <cell r="E315" t="str">
            <v>Lamontagne(Guylaine)</v>
          </cell>
          <cell r="F315" t="str">
            <v>449, 4e rang Est</v>
          </cell>
          <cell r="G315" t="str">
            <v>Saint-Lazare-de-Bellechasse</v>
          </cell>
          <cell r="H315" t="str">
            <v>G0R3J0</v>
          </cell>
          <cell r="I315">
            <v>418</v>
          </cell>
          <cell r="J315">
            <v>8833605</v>
          </cell>
          <cell r="K315">
            <v>77</v>
          </cell>
          <cell r="L315">
            <v>4491</v>
          </cell>
          <cell r="M315">
            <v>64</v>
          </cell>
          <cell r="N315">
            <v>3459</v>
          </cell>
        </row>
        <row r="316">
          <cell r="A316">
            <v>178806</v>
          </cell>
          <cell r="B316" t="str">
            <v>01</v>
          </cell>
          <cell r="C316" t="str">
            <v>Bas-Saint-Laurent</v>
          </cell>
          <cell r="D316" t="str">
            <v>Dubé(Gaston)</v>
          </cell>
          <cell r="F316" t="str">
            <v>1139 rang 11</v>
          </cell>
          <cell r="G316" t="str">
            <v>Saint-Jean-de-la-Lande</v>
          </cell>
          <cell r="H316" t="str">
            <v>G0L3N0</v>
          </cell>
          <cell r="I316">
            <v>418</v>
          </cell>
          <cell r="J316">
            <v>8533770</v>
          </cell>
          <cell r="K316">
            <v>29</v>
          </cell>
          <cell r="M316">
            <v>25</v>
          </cell>
        </row>
        <row r="317">
          <cell r="A317">
            <v>179325</v>
          </cell>
          <cell r="B317" t="str">
            <v>17</v>
          </cell>
          <cell r="C317" t="str">
            <v>Centre-du-Québec</v>
          </cell>
          <cell r="D317" t="str">
            <v>Dubois(Roger)</v>
          </cell>
          <cell r="F317" t="str">
            <v>97, rang 10</v>
          </cell>
          <cell r="G317" t="str">
            <v>Kingsey Falls</v>
          </cell>
          <cell r="H317" t="str">
            <v>J0A1B0</v>
          </cell>
          <cell r="I317">
            <v>819</v>
          </cell>
          <cell r="J317">
            <v>8482589</v>
          </cell>
          <cell r="K317">
            <v>37</v>
          </cell>
          <cell r="L317">
            <v>6896</v>
          </cell>
          <cell r="M317">
            <v>36</v>
          </cell>
          <cell r="N317">
            <v>5440</v>
          </cell>
        </row>
        <row r="318">
          <cell r="A318">
            <v>181271</v>
          </cell>
          <cell r="B318" t="str">
            <v>12</v>
          </cell>
          <cell r="C318" t="str">
            <v>Chaudière-Appalaches</v>
          </cell>
          <cell r="D318" t="str">
            <v>Pépin(Gaston)</v>
          </cell>
          <cell r="F318" t="str">
            <v>735, rang St-Jean-Baptiste</v>
          </cell>
          <cell r="G318" t="str">
            <v>Saint-Éphrem-de-Beauce</v>
          </cell>
          <cell r="H318" t="str">
            <v>G0M1R0</v>
          </cell>
          <cell r="I318">
            <v>418</v>
          </cell>
          <cell r="J318">
            <v>4845557</v>
          </cell>
          <cell r="K318">
            <v>43</v>
          </cell>
          <cell r="L318">
            <v>2987</v>
          </cell>
          <cell r="M318">
            <v>45</v>
          </cell>
          <cell r="N318">
            <v>1030</v>
          </cell>
        </row>
        <row r="319">
          <cell r="A319">
            <v>181602</v>
          </cell>
          <cell r="B319" t="str">
            <v>07</v>
          </cell>
          <cell r="C319" t="str">
            <v>Outaouais</v>
          </cell>
          <cell r="D319" t="str">
            <v>Mccrank(Robert)</v>
          </cell>
          <cell r="F319" t="str">
            <v>94 McCrank Road</v>
          </cell>
          <cell r="G319" t="str">
            <v>Low</v>
          </cell>
          <cell r="H319" t="str">
            <v>J0X2C0</v>
          </cell>
          <cell r="I319">
            <v>819</v>
          </cell>
          <cell r="J319">
            <v>4223812</v>
          </cell>
          <cell r="K319">
            <v>29</v>
          </cell>
          <cell r="L319">
            <v>6396</v>
          </cell>
          <cell r="M319">
            <v>28</v>
          </cell>
        </row>
        <row r="320">
          <cell r="A320">
            <v>181727</v>
          </cell>
          <cell r="B320" t="str">
            <v>08</v>
          </cell>
          <cell r="C320" t="str">
            <v>Abitibi-Témiscamingue</v>
          </cell>
          <cell r="D320" t="str">
            <v>Pelland(Jean-Gilles)</v>
          </cell>
          <cell r="F320" t="str">
            <v>171, Route La Reine-Clerval</v>
          </cell>
          <cell r="G320" t="str">
            <v>La Reine</v>
          </cell>
          <cell r="H320" t="str">
            <v>J0Z2L0</v>
          </cell>
          <cell r="I320">
            <v>819</v>
          </cell>
          <cell r="J320">
            <v>9476261</v>
          </cell>
          <cell r="K320">
            <v>62</v>
          </cell>
          <cell r="L320">
            <v>11496</v>
          </cell>
          <cell r="M320">
            <v>60</v>
          </cell>
          <cell r="N320">
            <v>11143</v>
          </cell>
        </row>
        <row r="321">
          <cell r="A321">
            <v>182345</v>
          </cell>
          <cell r="B321" t="str">
            <v>16</v>
          </cell>
          <cell r="C321" t="str">
            <v>Montérégie</v>
          </cell>
          <cell r="D321" t="str">
            <v>Rennie(Keith)</v>
          </cell>
          <cell r="F321" t="str">
            <v>2050 1ière Concession</v>
          </cell>
          <cell r="G321" t="str">
            <v>Hinchinbrooke</v>
          </cell>
          <cell r="H321" t="str">
            <v>J0S1A0</v>
          </cell>
          <cell r="I321">
            <v>450</v>
          </cell>
          <cell r="J321">
            <v>2643615</v>
          </cell>
          <cell r="K321">
            <v>32</v>
          </cell>
          <cell r="L321">
            <v>5311</v>
          </cell>
          <cell r="M321">
            <v>40</v>
          </cell>
          <cell r="N321">
            <v>6638</v>
          </cell>
        </row>
        <row r="322">
          <cell r="A322">
            <v>183376</v>
          </cell>
          <cell r="B322" t="str">
            <v>17</v>
          </cell>
          <cell r="C322" t="str">
            <v>Centre-du-Québec</v>
          </cell>
          <cell r="D322" t="str">
            <v>Ferme Emsa SENC</v>
          </cell>
          <cell r="E322" t="str">
            <v>Guimond(André)</v>
          </cell>
          <cell r="F322" t="str">
            <v>699, rang 6</v>
          </cell>
          <cell r="G322" t="str">
            <v>Saint-Félix-de-Kingsey</v>
          </cell>
          <cell r="H322" t="str">
            <v>J0B2T0</v>
          </cell>
          <cell r="I322">
            <v>819</v>
          </cell>
          <cell r="J322">
            <v>8482262</v>
          </cell>
          <cell r="K322">
            <v>57</v>
          </cell>
          <cell r="L322">
            <v>9996</v>
          </cell>
          <cell r="M322">
            <v>50</v>
          </cell>
          <cell r="N322">
            <v>11254</v>
          </cell>
        </row>
        <row r="323">
          <cell r="A323">
            <v>183434</v>
          </cell>
          <cell r="B323" t="str">
            <v>05</v>
          </cell>
          <cell r="C323" t="str">
            <v>Estrie</v>
          </cell>
          <cell r="D323" t="str">
            <v>Healy(Francis)</v>
          </cell>
          <cell r="F323" t="str">
            <v>216 ch. Pease R.R.3</v>
          </cell>
          <cell r="G323" t="str">
            <v>Richmond</v>
          </cell>
          <cell r="H323" t="str">
            <v>J0B2H0</v>
          </cell>
          <cell r="I323">
            <v>819</v>
          </cell>
          <cell r="J323">
            <v>8262317</v>
          </cell>
          <cell r="K323">
            <v>13</v>
          </cell>
          <cell r="L323">
            <v>9921</v>
          </cell>
        </row>
        <row r="324">
          <cell r="A324">
            <v>185744</v>
          </cell>
          <cell r="B324" t="str">
            <v>17</v>
          </cell>
          <cell r="C324" t="str">
            <v>Centre-du-Québec</v>
          </cell>
          <cell r="D324" t="str">
            <v>Lampron(Jean-Claude)</v>
          </cell>
          <cell r="F324" t="str">
            <v>4380, rang 9 Simpson</v>
          </cell>
          <cell r="G324" t="str">
            <v>Saint-Lucien</v>
          </cell>
          <cell r="H324" t="str">
            <v>J0C1N0</v>
          </cell>
          <cell r="I324">
            <v>819</v>
          </cell>
          <cell r="J324">
            <v>3975531</v>
          </cell>
          <cell r="K324">
            <v>49</v>
          </cell>
          <cell r="L324">
            <v>758</v>
          </cell>
          <cell r="M324">
            <v>46</v>
          </cell>
          <cell r="N324">
            <v>758</v>
          </cell>
        </row>
        <row r="325">
          <cell r="A325">
            <v>187146</v>
          </cell>
          <cell r="B325" t="str">
            <v>12</v>
          </cell>
          <cell r="C325" t="str">
            <v>Chaudière-Appalaches</v>
          </cell>
          <cell r="D325" t="str">
            <v>Quirion(André)</v>
          </cell>
          <cell r="F325" t="str">
            <v>268, rang 2 Shenley Sud</v>
          </cell>
          <cell r="G325" t="str">
            <v>Saint-Martin</v>
          </cell>
          <cell r="H325" t="str">
            <v>G0M1B0</v>
          </cell>
          <cell r="I325">
            <v>418</v>
          </cell>
          <cell r="J325">
            <v>3825940</v>
          </cell>
          <cell r="K325">
            <v>46</v>
          </cell>
          <cell r="L325">
            <v>1051</v>
          </cell>
          <cell r="M325">
            <v>42</v>
          </cell>
          <cell r="N325">
            <v>799</v>
          </cell>
        </row>
        <row r="326">
          <cell r="A326">
            <v>187492</v>
          </cell>
          <cell r="B326" t="str">
            <v>16</v>
          </cell>
          <cell r="C326" t="str">
            <v>Montérégie</v>
          </cell>
          <cell r="D326" t="str">
            <v>Dumas(André)</v>
          </cell>
          <cell r="F326" t="str">
            <v>903 rang des Dumas</v>
          </cell>
          <cell r="G326" t="str">
            <v>Ormstown</v>
          </cell>
          <cell r="H326" t="str">
            <v>J0S1K0</v>
          </cell>
          <cell r="I326">
            <v>450</v>
          </cell>
          <cell r="J326">
            <v>8293175</v>
          </cell>
          <cell r="K326">
            <v>30</v>
          </cell>
          <cell r="L326">
            <v>340</v>
          </cell>
        </row>
        <row r="327">
          <cell r="A327">
            <v>187682</v>
          </cell>
          <cell r="B327" t="str">
            <v>01</v>
          </cell>
          <cell r="C327" t="str">
            <v>Bas-Saint-Laurent</v>
          </cell>
          <cell r="D327" t="str">
            <v>La Ferme du 5 enr.</v>
          </cell>
          <cell r="E327" t="str">
            <v>Gauthier(Josée Murray et Herman)</v>
          </cell>
          <cell r="F327" t="str">
            <v>22, rang 3</v>
          </cell>
          <cell r="G327" t="str">
            <v>Matane</v>
          </cell>
          <cell r="H327" t="str">
            <v>G4W9C1</v>
          </cell>
          <cell r="I327">
            <v>418</v>
          </cell>
          <cell r="J327">
            <v>5621764</v>
          </cell>
          <cell r="K327">
            <v>74</v>
          </cell>
          <cell r="L327">
            <v>15112</v>
          </cell>
          <cell r="M327">
            <v>72</v>
          </cell>
          <cell r="N327">
            <v>16492</v>
          </cell>
        </row>
        <row r="328">
          <cell r="A328">
            <v>188201</v>
          </cell>
          <cell r="B328" t="str">
            <v>03</v>
          </cell>
          <cell r="C328" t="str">
            <v>Capitale-Nationale</v>
          </cell>
          <cell r="D328" t="str">
            <v>Blouin(André)</v>
          </cell>
          <cell r="F328" t="str">
            <v>3838, avenue Royale</v>
          </cell>
          <cell r="G328" t="str">
            <v>Sainte-Famille,I.O.</v>
          </cell>
          <cell r="H328" t="str">
            <v>G0A3P0</v>
          </cell>
          <cell r="I328">
            <v>418</v>
          </cell>
          <cell r="J328">
            <v>8293407</v>
          </cell>
          <cell r="K328">
            <v>23</v>
          </cell>
          <cell r="L328">
            <v>12189</v>
          </cell>
        </row>
        <row r="329">
          <cell r="A329">
            <v>188516</v>
          </cell>
          <cell r="B329" t="str">
            <v>08</v>
          </cell>
          <cell r="C329" t="str">
            <v>Abitibi-Témiscamingue</v>
          </cell>
          <cell r="D329" t="str">
            <v>Charron(Gérald)</v>
          </cell>
          <cell r="F329" t="str">
            <v>1084, rang 7-8, R.R.1</v>
          </cell>
          <cell r="G329" t="str">
            <v>Laforce</v>
          </cell>
          <cell r="H329" t="str">
            <v>J0Z2J0</v>
          </cell>
          <cell r="I329">
            <v>819</v>
          </cell>
          <cell r="J329">
            <v>7222415</v>
          </cell>
          <cell r="K329">
            <v>95</v>
          </cell>
        </row>
        <row r="330">
          <cell r="A330">
            <v>188599</v>
          </cell>
          <cell r="B330" t="str">
            <v>12</v>
          </cell>
          <cell r="C330" t="str">
            <v>Chaudière-Appalaches</v>
          </cell>
          <cell r="D330" t="str">
            <v>Blais(Réjean)</v>
          </cell>
          <cell r="F330" t="str">
            <v>98, chemin des Prairies Ouest</v>
          </cell>
          <cell r="G330" t="str">
            <v>Saint-François-de-la-Rivière-du-Sud</v>
          </cell>
          <cell r="H330" t="str">
            <v>G0R3A0</v>
          </cell>
          <cell r="I330">
            <v>418</v>
          </cell>
          <cell r="J330">
            <v>2592957</v>
          </cell>
          <cell r="K330">
            <v>21</v>
          </cell>
          <cell r="L330">
            <v>4301</v>
          </cell>
          <cell r="M330">
            <v>23</v>
          </cell>
          <cell r="N330">
            <v>3448</v>
          </cell>
        </row>
        <row r="331">
          <cell r="A331">
            <v>188664</v>
          </cell>
          <cell r="B331" t="str">
            <v>08</v>
          </cell>
          <cell r="C331" t="str">
            <v>Abitibi-Témiscamingue</v>
          </cell>
          <cell r="D331" t="str">
            <v>Lemay(Gérald)</v>
          </cell>
          <cell r="F331" t="str">
            <v>1336, route 101 Nord</v>
          </cell>
          <cell r="G331" t="str">
            <v>Rollet</v>
          </cell>
          <cell r="H331" t="str">
            <v>J0Z3J0</v>
          </cell>
          <cell r="I331">
            <v>819</v>
          </cell>
          <cell r="J331">
            <v>4934211</v>
          </cell>
          <cell r="K331">
            <v>63</v>
          </cell>
          <cell r="L331">
            <v>11922</v>
          </cell>
          <cell r="M331">
            <v>68</v>
          </cell>
          <cell r="N331">
            <v>2985</v>
          </cell>
        </row>
        <row r="332">
          <cell r="A332">
            <v>189340</v>
          </cell>
          <cell r="B332" t="str">
            <v>02</v>
          </cell>
          <cell r="C332" t="str">
            <v>Saguenay-Lac-Saint-Jean</v>
          </cell>
          <cell r="D332" t="str">
            <v>Prévost(Claude)</v>
          </cell>
          <cell r="F332" t="str">
            <v>1202 rang Notre-Dame</v>
          </cell>
          <cell r="G332" t="str">
            <v>Girardville</v>
          </cell>
          <cell r="H332" t="str">
            <v>G0W1R0</v>
          </cell>
          <cell r="I332">
            <v>418</v>
          </cell>
          <cell r="J332">
            <v>2583508</v>
          </cell>
          <cell r="K332">
            <v>21</v>
          </cell>
          <cell r="L332">
            <v>1307</v>
          </cell>
          <cell r="M332">
            <v>22</v>
          </cell>
          <cell r="N332">
            <v>730</v>
          </cell>
        </row>
        <row r="333">
          <cell r="A333">
            <v>190983</v>
          </cell>
          <cell r="B333" t="str">
            <v>16</v>
          </cell>
          <cell r="C333" t="str">
            <v>Montérégie</v>
          </cell>
          <cell r="D333" t="str">
            <v>Les Vergers Blair inc.</v>
          </cell>
          <cell r="E333" t="str">
            <v>Blair(Jeffrey)</v>
          </cell>
          <cell r="F333" t="str">
            <v>1421 route 202</v>
          </cell>
          <cell r="G333" t="str">
            <v>Franklin</v>
          </cell>
          <cell r="H333" t="str">
            <v>J0S1E0</v>
          </cell>
          <cell r="I333">
            <v>450</v>
          </cell>
          <cell r="J333">
            <v>8272347</v>
          </cell>
          <cell r="K333">
            <v>69</v>
          </cell>
          <cell r="L333">
            <v>17204</v>
          </cell>
          <cell r="M333">
            <v>68</v>
          </cell>
          <cell r="N333">
            <v>20016</v>
          </cell>
        </row>
        <row r="334">
          <cell r="A334">
            <v>191239</v>
          </cell>
          <cell r="B334" t="str">
            <v>08</v>
          </cell>
          <cell r="C334" t="str">
            <v>Abitibi-Témiscamingue</v>
          </cell>
          <cell r="D334" t="str">
            <v>Moreau(Marcel)</v>
          </cell>
          <cell r="F334" t="str">
            <v>798, chemin Lac Chavigny (rang 5)</v>
          </cell>
          <cell r="G334" t="str">
            <v>Taschereau</v>
          </cell>
          <cell r="H334" t="str">
            <v>J0Z3N0</v>
          </cell>
          <cell r="I334">
            <v>819</v>
          </cell>
          <cell r="J334">
            <v>7962715</v>
          </cell>
          <cell r="K334">
            <v>18</v>
          </cell>
          <cell r="M334">
            <v>20</v>
          </cell>
        </row>
        <row r="335">
          <cell r="A335">
            <v>191460</v>
          </cell>
          <cell r="B335" t="str">
            <v>07</v>
          </cell>
          <cell r="C335" t="str">
            <v>Outaouais</v>
          </cell>
          <cell r="D335" t="str">
            <v>Zacharias(Percy)</v>
          </cell>
          <cell r="F335" t="str">
            <v>426 King Road, Leslie</v>
          </cell>
          <cell r="G335" t="str">
            <v>Otter Lake</v>
          </cell>
          <cell r="H335" t="str">
            <v>J0X2P0</v>
          </cell>
          <cell r="I335">
            <v>819</v>
          </cell>
          <cell r="J335">
            <v>4537829</v>
          </cell>
          <cell r="K335">
            <v>38</v>
          </cell>
          <cell r="L335">
            <v>7335</v>
          </cell>
          <cell r="M335">
            <v>44</v>
          </cell>
          <cell r="N335">
            <v>16116</v>
          </cell>
        </row>
        <row r="336">
          <cell r="A336">
            <v>191601</v>
          </cell>
          <cell r="B336" t="str">
            <v>12</v>
          </cell>
          <cell r="C336" t="str">
            <v>Chaudière-Appalaches</v>
          </cell>
          <cell r="D336" t="str">
            <v>Lachance(Georges-Raymond)</v>
          </cell>
          <cell r="F336" t="str">
            <v>733, rang 7 Sud</v>
          </cell>
          <cell r="G336" t="str">
            <v>Sacré-Coeur-de-Jésus</v>
          </cell>
          <cell r="H336" t="str">
            <v>G0N1G0</v>
          </cell>
          <cell r="I336">
            <v>418</v>
          </cell>
          <cell r="J336">
            <v>4273881</v>
          </cell>
          <cell r="K336">
            <v>34</v>
          </cell>
          <cell r="L336">
            <v>1436</v>
          </cell>
          <cell r="M336">
            <v>29</v>
          </cell>
          <cell r="N336">
            <v>1021</v>
          </cell>
        </row>
        <row r="337">
          <cell r="A337">
            <v>191940</v>
          </cell>
          <cell r="B337" t="str">
            <v>08</v>
          </cell>
          <cell r="C337" t="str">
            <v>Abitibi-Témiscamingue</v>
          </cell>
          <cell r="D337" t="str">
            <v>Les Eleveurs du Nord inc.</v>
          </cell>
          <cell r="E337" t="str">
            <v>Primeau(Robert)</v>
          </cell>
          <cell r="F337" t="str">
            <v>163, Rang des Éleveurs</v>
          </cell>
          <cell r="G337" t="str">
            <v>Berry</v>
          </cell>
          <cell r="H337" t="str">
            <v>J0Y2G0</v>
          </cell>
          <cell r="I337">
            <v>819</v>
          </cell>
          <cell r="J337">
            <v>7273200</v>
          </cell>
          <cell r="K337">
            <v>97</v>
          </cell>
          <cell r="L337">
            <v>13754</v>
          </cell>
          <cell r="M337">
            <v>92</v>
          </cell>
          <cell r="N337">
            <v>9062</v>
          </cell>
        </row>
        <row r="338">
          <cell r="A338">
            <v>192781</v>
          </cell>
          <cell r="B338" t="str">
            <v>08</v>
          </cell>
          <cell r="C338" t="str">
            <v>Abitibi-Témiscamingue</v>
          </cell>
          <cell r="D338" t="str">
            <v>Ferme Plamondon et Fils</v>
          </cell>
          <cell r="E338" t="str">
            <v>Plamondon(Louis)</v>
          </cell>
          <cell r="F338" t="str">
            <v>72,  Route 397 Nord</v>
          </cell>
          <cell r="G338" t="str">
            <v>Barraute</v>
          </cell>
          <cell r="H338" t="str">
            <v>J0Y1A0</v>
          </cell>
          <cell r="I338">
            <v>819</v>
          </cell>
          <cell r="J338">
            <v>7346806</v>
          </cell>
          <cell r="K338">
            <v>141</v>
          </cell>
          <cell r="L338">
            <v>12996</v>
          </cell>
          <cell r="M338">
            <v>138</v>
          </cell>
          <cell r="N338">
            <v>25399</v>
          </cell>
        </row>
        <row r="339">
          <cell r="A339">
            <v>192922</v>
          </cell>
          <cell r="B339" t="str">
            <v>11</v>
          </cell>
          <cell r="C339" t="str">
            <v>Gaspésie-Iles-de-la-Madeleine</v>
          </cell>
          <cell r="D339" t="str">
            <v>Babin(Guy)</v>
          </cell>
          <cell r="F339" t="str">
            <v>280 route Henry</v>
          </cell>
          <cell r="G339" t="str">
            <v>Bonaventure</v>
          </cell>
          <cell r="H339" t="str">
            <v>G0C1E0</v>
          </cell>
          <cell r="I339">
            <v>418</v>
          </cell>
          <cell r="J339">
            <v>5342324</v>
          </cell>
          <cell r="K339">
            <v>31</v>
          </cell>
          <cell r="L339">
            <v>9161</v>
          </cell>
          <cell r="M339">
            <v>35</v>
          </cell>
          <cell r="N339">
            <v>5784</v>
          </cell>
        </row>
        <row r="340">
          <cell r="A340">
            <v>193151</v>
          </cell>
          <cell r="B340" t="str">
            <v>16</v>
          </cell>
          <cell r="C340" t="str">
            <v>Montérégie</v>
          </cell>
          <cell r="D340" t="str">
            <v>Ferme Vilamon</v>
          </cell>
          <cell r="E340" t="str">
            <v>Lacasse(Luc &amp; Agathe)</v>
          </cell>
          <cell r="F340" t="str">
            <v>311, rue Principale</v>
          </cell>
          <cell r="G340" t="str">
            <v>Warden</v>
          </cell>
          <cell r="H340" t="str">
            <v>J0E2M0</v>
          </cell>
          <cell r="I340">
            <v>450</v>
          </cell>
          <cell r="J340">
            <v>5391121</v>
          </cell>
          <cell r="K340">
            <v>23</v>
          </cell>
          <cell r="L340">
            <v>5988</v>
          </cell>
          <cell r="M340">
            <v>22</v>
          </cell>
          <cell r="N340">
            <v>1629</v>
          </cell>
        </row>
        <row r="341">
          <cell r="A341">
            <v>193177</v>
          </cell>
          <cell r="B341" t="str">
            <v>12</v>
          </cell>
          <cell r="C341" t="str">
            <v>Chaudière-Appalaches</v>
          </cell>
          <cell r="D341" t="str">
            <v>Laliberté(Benoît)</v>
          </cell>
          <cell r="F341" t="str">
            <v>103, chemin de la rivière Etchemin</v>
          </cell>
          <cell r="G341" t="str">
            <v>Sainte-Claire (de Bellechasse)</v>
          </cell>
          <cell r="H341" t="str">
            <v>G0R2V0</v>
          </cell>
          <cell r="I341">
            <v>418</v>
          </cell>
          <cell r="J341">
            <v>8854306</v>
          </cell>
          <cell r="K341">
            <v>19</v>
          </cell>
          <cell r="L341">
            <v>3994</v>
          </cell>
          <cell r="M341">
            <v>23</v>
          </cell>
          <cell r="N341">
            <v>2285</v>
          </cell>
        </row>
        <row r="342">
          <cell r="A342">
            <v>193573</v>
          </cell>
          <cell r="B342" t="str">
            <v>03</v>
          </cell>
          <cell r="C342" t="str">
            <v>Capitale-Nationale</v>
          </cell>
          <cell r="D342" t="str">
            <v>Julien(Camille)</v>
          </cell>
          <cell r="F342" t="str">
            <v>145, rue Tessier Ouest</v>
          </cell>
          <cell r="G342" t="str">
            <v>Saint-Casimir</v>
          </cell>
          <cell r="H342" t="str">
            <v>G0A3L0</v>
          </cell>
          <cell r="I342">
            <v>418</v>
          </cell>
          <cell r="J342">
            <v>3392844</v>
          </cell>
          <cell r="K342">
            <v>16</v>
          </cell>
        </row>
        <row r="343">
          <cell r="A343">
            <v>194167</v>
          </cell>
          <cell r="B343" t="str">
            <v>12</v>
          </cell>
          <cell r="C343" t="str">
            <v>Chaudière-Appalaches</v>
          </cell>
          <cell r="D343" t="str">
            <v>Gilbert(Pierre-Yves)</v>
          </cell>
          <cell r="F343" t="str">
            <v>711, rang St-Pierre</v>
          </cell>
          <cell r="G343" t="str">
            <v>Saint-Frédéric</v>
          </cell>
          <cell r="H343" t="str">
            <v>G0N1P0</v>
          </cell>
          <cell r="I343">
            <v>418</v>
          </cell>
          <cell r="J343">
            <v>4262471</v>
          </cell>
          <cell r="K343">
            <v>16</v>
          </cell>
          <cell r="L343">
            <v>2044</v>
          </cell>
        </row>
        <row r="344">
          <cell r="A344">
            <v>194209</v>
          </cell>
          <cell r="B344" t="str">
            <v>01</v>
          </cell>
          <cell r="C344" t="str">
            <v>Bas-Saint-Laurent</v>
          </cell>
          <cell r="D344" t="str">
            <v>Ouellet(Jean-Clément)</v>
          </cell>
          <cell r="F344" t="str">
            <v>155, rang de la Montagne</v>
          </cell>
          <cell r="G344" t="str">
            <v>Saint-Gabriel-de-Rimouski</v>
          </cell>
          <cell r="H344" t="str">
            <v>G0K1M0</v>
          </cell>
          <cell r="I344">
            <v>418</v>
          </cell>
          <cell r="J344">
            <v>7984428</v>
          </cell>
          <cell r="K344">
            <v>352</v>
          </cell>
          <cell r="L344">
            <v>680</v>
          </cell>
          <cell r="M344">
            <v>354</v>
          </cell>
          <cell r="N344">
            <v>51710</v>
          </cell>
        </row>
        <row r="345">
          <cell r="A345">
            <v>194498</v>
          </cell>
          <cell r="B345" t="str">
            <v>17</v>
          </cell>
          <cell r="C345" t="str">
            <v>Centre-du-Québec</v>
          </cell>
          <cell r="D345" t="str">
            <v>Dreux(Jean-Luc)</v>
          </cell>
          <cell r="F345" t="str">
            <v>1454, rang St-Louis</v>
          </cell>
          <cell r="G345" t="str">
            <v>Saint-Edmond-de-Grantham</v>
          </cell>
          <cell r="H345" t="str">
            <v>J0C1K0</v>
          </cell>
          <cell r="I345">
            <v>819</v>
          </cell>
          <cell r="J345">
            <v>3965064</v>
          </cell>
          <cell r="K345">
            <v>16</v>
          </cell>
          <cell r="M345">
            <v>16</v>
          </cell>
        </row>
        <row r="346">
          <cell r="A346">
            <v>195263</v>
          </cell>
          <cell r="B346" t="str">
            <v>05</v>
          </cell>
          <cell r="C346" t="str">
            <v>Estrie</v>
          </cell>
          <cell r="D346" t="str">
            <v>Roy(Guy Alain)</v>
          </cell>
          <cell r="F346" t="str">
            <v>4675, rue Principale</v>
          </cell>
          <cell r="G346" t="str">
            <v>Sainte-Cécile-de-Whitton</v>
          </cell>
          <cell r="H346" t="str">
            <v>G0Y1J0</v>
          </cell>
          <cell r="I346">
            <v>819</v>
          </cell>
          <cell r="J346">
            <v>5833845</v>
          </cell>
          <cell r="K346">
            <v>24</v>
          </cell>
          <cell r="L346">
            <v>579</v>
          </cell>
          <cell r="M346">
            <v>23</v>
          </cell>
        </row>
        <row r="347">
          <cell r="A347">
            <v>195669</v>
          </cell>
          <cell r="B347" t="str">
            <v>12</v>
          </cell>
          <cell r="C347" t="str">
            <v>Chaudière-Appalaches</v>
          </cell>
          <cell r="D347" t="str">
            <v>Marceau(Michel)</v>
          </cell>
          <cell r="F347" t="str">
            <v>1045, avenue Principale</v>
          </cell>
          <cell r="G347" t="str">
            <v>Saint-Malachie</v>
          </cell>
          <cell r="H347" t="str">
            <v>G0R3N0</v>
          </cell>
          <cell r="I347">
            <v>418</v>
          </cell>
          <cell r="J347">
            <v>6425407</v>
          </cell>
          <cell r="K347">
            <v>20</v>
          </cell>
          <cell r="L347">
            <v>3892</v>
          </cell>
          <cell r="M347">
            <v>17</v>
          </cell>
          <cell r="N347">
            <v>3892</v>
          </cell>
        </row>
        <row r="348">
          <cell r="A348">
            <v>196030</v>
          </cell>
          <cell r="B348" t="str">
            <v>03</v>
          </cell>
          <cell r="C348" t="str">
            <v>Capitale-Nationale</v>
          </cell>
          <cell r="D348" t="str">
            <v>Cauchon(Jean-Marc)</v>
          </cell>
          <cell r="F348" t="str">
            <v>23, rue Principale</v>
          </cell>
          <cell r="G348" t="str">
            <v>Saint-Gilbert</v>
          </cell>
          <cell r="H348" t="str">
            <v>G0A3T0</v>
          </cell>
          <cell r="I348">
            <v>418</v>
          </cell>
          <cell r="J348">
            <v>2688104</v>
          </cell>
          <cell r="K348">
            <v>26</v>
          </cell>
          <cell r="L348">
            <v>4372</v>
          </cell>
          <cell r="M348">
            <v>23</v>
          </cell>
          <cell r="N348">
            <v>4463</v>
          </cell>
        </row>
        <row r="349">
          <cell r="A349">
            <v>196113</v>
          </cell>
          <cell r="B349" t="str">
            <v>14</v>
          </cell>
          <cell r="C349" t="str">
            <v>Lanaudière</v>
          </cell>
          <cell r="D349" t="str">
            <v>Forest(Jacques)</v>
          </cell>
          <cell r="F349" t="str">
            <v>140, rang 7</v>
          </cell>
          <cell r="G349" t="str">
            <v>Sainte-Mélanie</v>
          </cell>
          <cell r="H349" t="str">
            <v>J0K3A0</v>
          </cell>
          <cell r="I349">
            <v>450</v>
          </cell>
          <cell r="J349">
            <v>8836352</v>
          </cell>
          <cell r="K349">
            <v>47</v>
          </cell>
          <cell r="L349">
            <v>758</v>
          </cell>
        </row>
        <row r="350">
          <cell r="A350">
            <v>196493</v>
          </cell>
          <cell r="B350" t="str">
            <v>12</v>
          </cell>
          <cell r="C350" t="str">
            <v>Chaudière-Appalaches</v>
          </cell>
          <cell r="D350" t="str">
            <v>Loignon(Rémi)</v>
          </cell>
          <cell r="F350" t="str">
            <v>7315, rang Ste-Marguerite</v>
          </cell>
          <cell r="G350" t="str">
            <v>Saint-Philibert</v>
          </cell>
          <cell r="H350" t="str">
            <v>G0M1X0</v>
          </cell>
          <cell r="I350">
            <v>418</v>
          </cell>
          <cell r="J350">
            <v>2286720</v>
          </cell>
          <cell r="K350">
            <v>25</v>
          </cell>
          <cell r="L350">
            <v>3656</v>
          </cell>
          <cell r="M350">
            <v>17</v>
          </cell>
          <cell r="N350">
            <v>686</v>
          </cell>
        </row>
        <row r="351">
          <cell r="A351">
            <v>197228</v>
          </cell>
          <cell r="B351" t="str">
            <v>01</v>
          </cell>
          <cell r="C351" t="str">
            <v>Bas-Saint-Laurent</v>
          </cell>
          <cell r="D351" t="str">
            <v>Lebel(Jean Guy)</v>
          </cell>
          <cell r="F351" t="str">
            <v>106, rang Grande-Ligne Sud</v>
          </cell>
          <cell r="G351" t="str">
            <v>Saint-Clément</v>
          </cell>
          <cell r="H351" t="str">
            <v>G0L2N0</v>
          </cell>
          <cell r="I351">
            <v>418</v>
          </cell>
          <cell r="J351">
            <v>9632550</v>
          </cell>
          <cell r="K351">
            <v>58</v>
          </cell>
          <cell r="L351">
            <v>14278</v>
          </cell>
          <cell r="M351">
            <v>57</v>
          </cell>
          <cell r="N351">
            <v>16244</v>
          </cell>
        </row>
        <row r="352">
          <cell r="A352">
            <v>197244</v>
          </cell>
          <cell r="B352" t="str">
            <v>12</v>
          </cell>
          <cell r="C352" t="str">
            <v>Chaudière-Appalaches</v>
          </cell>
          <cell r="D352" t="str">
            <v>Marceau(Joseph)</v>
          </cell>
          <cell r="F352" t="str">
            <v>1044, boul. St-François Ouest</v>
          </cell>
          <cell r="G352" t="str">
            <v>Saint-François-de-la-Rivière-du-Sud</v>
          </cell>
          <cell r="H352" t="str">
            <v>G0R3A0</v>
          </cell>
          <cell r="I352">
            <v>418</v>
          </cell>
          <cell r="J352">
            <v>2597691</v>
          </cell>
          <cell r="K352">
            <v>46</v>
          </cell>
          <cell r="L352">
            <v>9237</v>
          </cell>
          <cell r="M352">
            <v>43</v>
          </cell>
          <cell r="N352">
            <v>13564</v>
          </cell>
        </row>
        <row r="353">
          <cell r="A353">
            <v>198903</v>
          </cell>
          <cell r="B353" t="str">
            <v>05</v>
          </cell>
          <cell r="C353" t="str">
            <v>Estrie</v>
          </cell>
          <cell r="D353" t="str">
            <v>Ferme André De La Bruère</v>
          </cell>
          <cell r="E353" t="str">
            <v>Bruère(André De La)</v>
          </cell>
          <cell r="F353" t="str">
            <v>396, rang 9, R.R.2</v>
          </cell>
          <cell r="G353" t="str">
            <v>Coaticook</v>
          </cell>
          <cell r="H353" t="str">
            <v>J1A2S1</v>
          </cell>
          <cell r="I353">
            <v>819</v>
          </cell>
          <cell r="J353">
            <v>8496657</v>
          </cell>
          <cell r="K353">
            <v>48</v>
          </cell>
          <cell r="L353">
            <v>6012</v>
          </cell>
          <cell r="M353">
            <v>35</v>
          </cell>
          <cell r="N353">
            <v>975</v>
          </cell>
        </row>
        <row r="354">
          <cell r="A354">
            <v>199059</v>
          </cell>
          <cell r="B354" t="str">
            <v>01</v>
          </cell>
          <cell r="C354" t="str">
            <v>Bas-Saint-Laurent</v>
          </cell>
          <cell r="D354" t="str">
            <v>Ferme Klosterhos inc.</v>
          </cell>
          <cell r="E354" t="str">
            <v>Scherer(Daniel et Rony)</v>
          </cell>
          <cell r="F354" t="str">
            <v>212 route 132</v>
          </cell>
          <cell r="G354" t="str">
            <v>Rivière-Ouelle</v>
          </cell>
          <cell r="H354" t="str">
            <v>G0L2C0</v>
          </cell>
          <cell r="I354">
            <v>418</v>
          </cell>
          <cell r="J354">
            <v>8566352</v>
          </cell>
          <cell r="K354">
            <v>98</v>
          </cell>
          <cell r="L354">
            <v>18355</v>
          </cell>
          <cell r="M354">
            <v>120</v>
          </cell>
          <cell r="N354">
            <v>21557</v>
          </cell>
        </row>
        <row r="355">
          <cell r="A355">
            <v>199497</v>
          </cell>
          <cell r="B355" t="str">
            <v>12</v>
          </cell>
          <cell r="C355" t="str">
            <v>Chaudière-Appalaches</v>
          </cell>
          <cell r="D355" t="str">
            <v>Roy(Marcel)</v>
          </cell>
          <cell r="F355" t="str">
            <v>128, rang des Érables, R.R.2</v>
          </cell>
          <cell r="G355" t="str">
            <v>Saint-Joseph-de-Beauce</v>
          </cell>
          <cell r="H355" t="str">
            <v>G0S2V0</v>
          </cell>
          <cell r="I355">
            <v>418</v>
          </cell>
          <cell r="J355">
            <v>3975567</v>
          </cell>
          <cell r="K355">
            <v>15</v>
          </cell>
          <cell r="L355">
            <v>786</v>
          </cell>
          <cell r="M355">
            <v>16</v>
          </cell>
          <cell r="N355">
            <v>805</v>
          </cell>
        </row>
        <row r="356">
          <cell r="A356">
            <v>199547</v>
          </cell>
          <cell r="B356" t="str">
            <v>15</v>
          </cell>
          <cell r="C356" t="str">
            <v>Laurentides</v>
          </cell>
          <cell r="D356" t="str">
            <v>La Ferme Bennett s.e.n.c.</v>
          </cell>
          <cell r="E356" t="str">
            <v>Bennett(Louis)</v>
          </cell>
          <cell r="F356" t="str">
            <v>31 Brown Bennett Road</v>
          </cell>
          <cell r="G356" t="str">
            <v>Grenville-sur-la-Rouge</v>
          </cell>
          <cell r="H356" t="str">
            <v>J0V1B0</v>
          </cell>
          <cell r="I356">
            <v>819</v>
          </cell>
          <cell r="J356">
            <v>2427590</v>
          </cell>
          <cell r="K356">
            <v>39</v>
          </cell>
          <cell r="L356">
            <v>3523</v>
          </cell>
          <cell r="M356">
            <v>44</v>
          </cell>
          <cell r="N356">
            <v>2407</v>
          </cell>
        </row>
        <row r="357">
          <cell r="A357">
            <v>199927</v>
          </cell>
          <cell r="B357" t="str">
            <v>08</v>
          </cell>
          <cell r="C357" t="str">
            <v>Abitibi-Témiscamingue</v>
          </cell>
          <cell r="D357" t="str">
            <v>Bertrand(Marc)</v>
          </cell>
          <cell r="F357" t="str">
            <v>2209, rang 6-7</v>
          </cell>
          <cell r="G357" t="str">
            <v>Montbeillard</v>
          </cell>
          <cell r="H357" t="str">
            <v>J0Z2X0</v>
          </cell>
          <cell r="I357">
            <v>819</v>
          </cell>
          <cell r="J357">
            <v>7975845</v>
          </cell>
          <cell r="K357">
            <v>29</v>
          </cell>
          <cell r="L357">
            <v>5316</v>
          </cell>
          <cell r="M357">
            <v>25</v>
          </cell>
        </row>
        <row r="358">
          <cell r="A358">
            <v>200006</v>
          </cell>
          <cell r="B358" t="str">
            <v>12</v>
          </cell>
          <cell r="C358" t="str">
            <v>Chaudière-Appalaches</v>
          </cell>
          <cell r="D358" t="str">
            <v>Roy(Gérard-Raymond)</v>
          </cell>
          <cell r="F358" t="str">
            <v>371, rang Saint-Louis</v>
          </cell>
          <cell r="G358" t="str">
            <v>Saint-Frédéric</v>
          </cell>
          <cell r="H358" t="str">
            <v>G0N1P0</v>
          </cell>
          <cell r="I358">
            <v>418</v>
          </cell>
          <cell r="J358">
            <v>4263362</v>
          </cell>
          <cell r="K358">
            <v>23</v>
          </cell>
          <cell r="L358">
            <v>3055</v>
          </cell>
          <cell r="M358">
            <v>15</v>
          </cell>
          <cell r="N358">
            <v>2051</v>
          </cell>
        </row>
        <row r="359">
          <cell r="A359">
            <v>201111</v>
          </cell>
          <cell r="B359" t="str">
            <v>17</v>
          </cell>
          <cell r="C359" t="str">
            <v>Centre-du-Québec</v>
          </cell>
          <cell r="D359" t="str">
            <v>Champagne(Jules-Aimé)</v>
          </cell>
          <cell r="F359" t="str">
            <v>2536, Dublin</v>
          </cell>
          <cell r="G359" t="str">
            <v>Inverness</v>
          </cell>
          <cell r="H359" t="str">
            <v>G0S1K0</v>
          </cell>
          <cell r="I359">
            <v>418</v>
          </cell>
          <cell r="J359">
            <v>4532323</v>
          </cell>
          <cell r="K359">
            <v>48</v>
          </cell>
          <cell r="L359">
            <v>7101</v>
          </cell>
          <cell r="M359">
            <v>45</v>
          </cell>
          <cell r="N359">
            <v>9851</v>
          </cell>
        </row>
        <row r="360">
          <cell r="A360">
            <v>201210</v>
          </cell>
          <cell r="B360" t="str">
            <v>12</v>
          </cell>
          <cell r="C360" t="str">
            <v>Chaudière-Appalaches</v>
          </cell>
          <cell r="D360" t="str">
            <v>Houde(Jean-Louis)</v>
          </cell>
          <cell r="F360" t="str">
            <v>6437 route 112</v>
          </cell>
          <cell r="G360" t="str">
            <v>Beaulac-Garthby</v>
          </cell>
          <cell r="H360" t="str">
            <v>G0Y1B0</v>
          </cell>
          <cell r="I360">
            <v>418</v>
          </cell>
          <cell r="J360">
            <v>4582279</v>
          </cell>
          <cell r="K360">
            <v>17</v>
          </cell>
          <cell r="L360">
            <v>2526</v>
          </cell>
          <cell r="M360">
            <v>19</v>
          </cell>
          <cell r="N360">
            <v>2315</v>
          </cell>
        </row>
        <row r="361">
          <cell r="A361">
            <v>201277</v>
          </cell>
          <cell r="B361" t="str">
            <v>12</v>
          </cell>
          <cell r="C361" t="str">
            <v>Chaudière-Appalaches</v>
          </cell>
          <cell r="D361" t="str">
            <v>Simard(Clermont)</v>
          </cell>
          <cell r="F361" t="str">
            <v>1408, rang St-Gabriel Sud</v>
          </cell>
          <cell r="G361" t="str">
            <v>Sainte-Marie</v>
          </cell>
          <cell r="H361" t="str">
            <v>G6E3A8</v>
          </cell>
          <cell r="I361">
            <v>418</v>
          </cell>
          <cell r="J361">
            <v>3876988</v>
          </cell>
          <cell r="K361">
            <v>72</v>
          </cell>
          <cell r="L361">
            <v>4333</v>
          </cell>
          <cell r="M361">
            <v>73</v>
          </cell>
          <cell r="N361">
            <v>5517</v>
          </cell>
        </row>
        <row r="362">
          <cell r="A362">
            <v>203562</v>
          </cell>
          <cell r="B362" t="str">
            <v>12</v>
          </cell>
          <cell r="C362" t="str">
            <v>Chaudière-Appalaches</v>
          </cell>
          <cell r="D362" t="str">
            <v>Fradette(Claude)</v>
          </cell>
          <cell r="F362" t="str">
            <v>15, rang 1 Ouest</v>
          </cell>
          <cell r="G362" t="str">
            <v>Saint-Raphaël</v>
          </cell>
          <cell r="H362" t="str">
            <v>G0R4C0</v>
          </cell>
          <cell r="I362">
            <v>418</v>
          </cell>
          <cell r="J362">
            <v>2432207</v>
          </cell>
          <cell r="K362">
            <v>79</v>
          </cell>
          <cell r="L362">
            <v>4086</v>
          </cell>
          <cell r="M362">
            <v>70</v>
          </cell>
          <cell r="N362">
            <v>6809</v>
          </cell>
        </row>
        <row r="363">
          <cell r="A363">
            <v>204040</v>
          </cell>
          <cell r="B363" t="str">
            <v>12</v>
          </cell>
          <cell r="C363" t="str">
            <v>Chaudière-Appalaches</v>
          </cell>
          <cell r="D363" t="str">
            <v>Faucher(Jean-Guy)</v>
          </cell>
          <cell r="F363" t="str">
            <v>3271, R.R.2</v>
          </cell>
          <cell r="G363" t="str">
            <v>Saint-Julien</v>
          </cell>
          <cell r="H363" t="str">
            <v>G0N1B0</v>
          </cell>
          <cell r="I363">
            <v>418</v>
          </cell>
          <cell r="J363">
            <v>4283659</v>
          </cell>
          <cell r="K363">
            <v>28</v>
          </cell>
          <cell r="M363">
            <v>24</v>
          </cell>
        </row>
        <row r="364">
          <cell r="A364">
            <v>204560</v>
          </cell>
          <cell r="B364" t="str">
            <v>08</v>
          </cell>
          <cell r="C364" t="str">
            <v>Abitibi-Témiscamingue</v>
          </cell>
          <cell r="D364" t="str">
            <v>Desrochers(Roméo)</v>
          </cell>
          <cell r="F364" t="str">
            <v>1049, rang 2, R.R. 1</v>
          </cell>
          <cell r="G364" t="str">
            <v>Saint-Édouard-de-Fabre</v>
          </cell>
          <cell r="H364" t="str">
            <v>J0Z1Z0</v>
          </cell>
          <cell r="I364">
            <v>819</v>
          </cell>
          <cell r="J364">
            <v>6344503</v>
          </cell>
          <cell r="K364">
            <v>118</v>
          </cell>
          <cell r="L364">
            <v>25786</v>
          </cell>
          <cell r="M364">
            <v>131</v>
          </cell>
          <cell r="N364">
            <v>15380</v>
          </cell>
        </row>
        <row r="365">
          <cell r="A365">
            <v>204818</v>
          </cell>
          <cell r="B365" t="str">
            <v>05</v>
          </cell>
          <cell r="C365" t="str">
            <v>Estrie</v>
          </cell>
          <cell r="D365" t="str">
            <v>Laplume(Raymond)</v>
          </cell>
          <cell r="F365" t="str">
            <v>53, ch. Laplume</v>
          </cell>
          <cell r="G365" t="str">
            <v>Potton</v>
          </cell>
          <cell r="H365" t="str">
            <v>J0E1X0</v>
          </cell>
          <cell r="I365">
            <v>450</v>
          </cell>
          <cell r="J365">
            <v>2923724</v>
          </cell>
          <cell r="K365">
            <v>54</v>
          </cell>
          <cell r="L365">
            <v>5164</v>
          </cell>
          <cell r="M365">
            <v>52</v>
          </cell>
          <cell r="N365">
            <v>4763</v>
          </cell>
        </row>
        <row r="366">
          <cell r="A366">
            <v>205385</v>
          </cell>
          <cell r="B366" t="str">
            <v>11</v>
          </cell>
          <cell r="C366" t="str">
            <v>Gaspésie-Iles-de-la-Madeleine</v>
          </cell>
          <cell r="D366" t="str">
            <v>2156-1618 Québec inc.</v>
          </cell>
          <cell r="E366" t="str">
            <v>Hayes(Garry)</v>
          </cell>
          <cell r="F366" t="str">
            <v>252 route 132</v>
          </cell>
          <cell r="G366" t="str">
            <v>Shigawake</v>
          </cell>
          <cell r="H366" t="str">
            <v>G0C3E0</v>
          </cell>
          <cell r="I366">
            <v>418</v>
          </cell>
          <cell r="J366">
            <v>7522549</v>
          </cell>
          <cell r="K366">
            <v>32</v>
          </cell>
          <cell r="L366">
            <v>3292</v>
          </cell>
          <cell r="M366">
            <v>30</v>
          </cell>
          <cell r="N366">
            <v>3046</v>
          </cell>
        </row>
        <row r="367">
          <cell r="A367">
            <v>205773</v>
          </cell>
          <cell r="B367" t="str">
            <v>02</v>
          </cell>
          <cell r="C367" t="str">
            <v>Saguenay-Lac-Saint-Jean</v>
          </cell>
          <cell r="D367" t="str">
            <v>Lavoie(Richard)</v>
          </cell>
          <cell r="F367" t="str">
            <v>355 rg 8 Sud</v>
          </cell>
          <cell r="G367" t="str">
            <v>Saint-Bruno</v>
          </cell>
          <cell r="H367" t="str">
            <v>G0W2L0</v>
          </cell>
          <cell r="I367">
            <v>418</v>
          </cell>
          <cell r="J367">
            <v>3432119</v>
          </cell>
          <cell r="K367">
            <v>105</v>
          </cell>
          <cell r="L367">
            <v>18720</v>
          </cell>
          <cell r="M367">
            <v>108</v>
          </cell>
          <cell r="N367">
            <v>27144</v>
          </cell>
        </row>
        <row r="368">
          <cell r="A368">
            <v>206243</v>
          </cell>
          <cell r="B368" t="str">
            <v>02</v>
          </cell>
          <cell r="C368" t="str">
            <v>Saguenay-Lac-Saint-Jean</v>
          </cell>
          <cell r="D368" t="str">
            <v>Girard(Maurice)</v>
          </cell>
          <cell r="F368" t="str">
            <v>403 avenue Villeneuve (C.P. 4)</v>
          </cell>
          <cell r="G368" t="str">
            <v>Saint-Stanislas (du Lac Saint-Jean)</v>
          </cell>
          <cell r="H368" t="str">
            <v>G8L7C3</v>
          </cell>
          <cell r="I368">
            <v>418</v>
          </cell>
          <cell r="J368">
            <v>2763719</v>
          </cell>
          <cell r="K368">
            <v>16</v>
          </cell>
          <cell r="L368">
            <v>336</v>
          </cell>
          <cell r="M368">
            <v>21</v>
          </cell>
          <cell r="N368">
            <v>515</v>
          </cell>
        </row>
        <row r="369">
          <cell r="A369">
            <v>206805</v>
          </cell>
          <cell r="B369" t="str">
            <v>17</v>
          </cell>
          <cell r="C369" t="str">
            <v>Centre-du-Québec</v>
          </cell>
          <cell r="D369" t="str">
            <v>Picard(Normand)</v>
          </cell>
          <cell r="F369" t="str">
            <v>62, route 116 Est</v>
          </cell>
          <cell r="G369" t="str">
            <v>Warwick</v>
          </cell>
          <cell r="H369" t="str">
            <v>J0A1M0</v>
          </cell>
          <cell r="I369">
            <v>819</v>
          </cell>
          <cell r="J369">
            <v>3582501</v>
          </cell>
          <cell r="K369">
            <v>29</v>
          </cell>
          <cell r="L369">
            <v>5259</v>
          </cell>
          <cell r="M369">
            <v>27</v>
          </cell>
          <cell r="N369">
            <v>3958</v>
          </cell>
        </row>
        <row r="370">
          <cell r="A370">
            <v>206821</v>
          </cell>
          <cell r="B370" t="str">
            <v>12</v>
          </cell>
          <cell r="C370" t="str">
            <v>Chaudière-Appalaches</v>
          </cell>
          <cell r="D370" t="str">
            <v>Poulin(Yvan)</v>
          </cell>
          <cell r="F370" t="str">
            <v>136, route St-Jean Sud, C.P. 3052</v>
          </cell>
          <cell r="G370" t="str">
            <v>Sainte-Claire (de Bellechasse)</v>
          </cell>
          <cell r="H370" t="str">
            <v>G0R2V0</v>
          </cell>
          <cell r="I370">
            <v>418</v>
          </cell>
          <cell r="J370">
            <v>8833295</v>
          </cell>
          <cell r="K370">
            <v>10</v>
          </cell>
        </row>
        <row r="371">
          <cell r="A371">
            <v>207092</v>
          </cell>
          <cell r="B371" t="str">
            <v>16</v>
          </cell>
          <cell r="C371" t="str">
            <v>Montérégie</v>
          </cell>
          <cell r="D371" t="str">
            <v>Molleur(Donald)</v>
          </cell>
          <cell r="F371" t="str">
            <v>483, 4 ième Concession</v>
          </cell>
          <cell r="G371" t="str">
            <v>Noyan</v>
          </cell>
          <cell r="H371" t="str">
            <v>J0J1B0</v>
          </cell>
          <cell r="I371">
            <v>450</v>
          </cell>
          <cell r="J371">
            <v>2942426</v>
          </cell>
          <cell r="K371">
            <v>28</v>
          </cell>
          <cell r="L371">
            <v>1886</v>
          </cell>
          <cell r="M371">
            <v>25</v>
          </cell>
          <cell r="N371">
            <v>4458</v>
          </cell>
        </row>
        <row r="372">
          <cell r="A372">
            <v>207597</v>
          </cell>
          <cell r="B372" t="str">
            <v>07</v>
          </cell>
          <cell r="C372" t="str">
            <v>Outaouais</v>
          </cell>
          <cell r="D372" t="str">
            <v>Stanley(Archibald)</v>
          </cell>
          <cell r="F372" t="str">
            <v>249 Willow street, box 1062</v>
          </cell>
          <cell r="G372" t="str">
            <v>Shawville</v>
          </cell>
          <cell r="H372" t="str">
            <v>J0X2Y0</v>
          </cell>
          <cell r="I372">
            <v>819</v>
          </cell>
          <cell r="J372">
            <v>6471903</v>
          </cell>
          <cell r="K372">
            <v>14</v>
          </cell>
          <cell r="L372">
            <v>3728</v>
          </cell>
          <cell r="M372">
            <v>15</v>
          </cell>
          <cell r="N372">
            <v>3289</v>
          </cell>
        </row>
        <row r="373">
          <cell r="A373">
            <v>208785</v>
          </cell>
          <cell r="B373" t="str">
            <v>12</v>
          </cell>
          <cell r="C373" t="str">
            <v>Chaudière-Appalaches</v>
          </cell>
          <cell r="D373" t="str">
            <v>Goupil(Jean-Laurier)</v>
          </cell>
          <cell r="F373" t="str">
            <v>715, rang 7 Ouest</v>
          </cell>
          <cell r="G373" t="str">
            <v>Saint-Lazare-de-Bellechasse</v>
          </cell>
          <cell r="H373" t="str">
            <v>G0R3J0</v>
          </cell>
          <cell r="I373">
            <v>418</v>
          </cell>
          <cell r="J373">
            <v>8833661</v>
          </cell>
          <cell r="K373">
            <v>16</v>
          </cell>
          <cell r="L373">
            <v>3136</v>
          </cell>
        </row>
        <row r="374">
          <cell r="A374">
            <v>208850</v>
          </cell>
          <cell r="B374" t="str">
            <v>12</v>
          </cell>
          <cell r="C374" t="str">
            <v>Chaudière-Appalaches</v>
          </cell>
          <cell r="D374" t="str">
            <v>Vachon(Charles)</v>
          </cell>
          <cell r="F374" t="str">
            <v>250, rang St-Louis</v>
          </cell>
          <cell r="G374" t="str">
            <v>Tring-Jonction</v>
          </cell>
          <cell r="H374" t="str">
            <v>G0N1X0</v>
          </cell>
          <cell r="I374">
            <v>418</v>
          </cell>
          <cell r="J374">
            <v>4262801</v>
          </cell>
          <cell r="K374">
            <v>15</v>
          </cell>
          <cell r="L374">
            <v>3700</v>
          </cell>
        </row>
        <row r="375">
          <cell r="A375">
            <v>209064</v>
          </cell>
          <cell r="B375" t="str">
            <v>12</v>
          </cell>
          <cell r="C375" t="str">
            <v>Chaudière-Appalaches</v>
          </cell>
          <cell r="D375" t="str">
            <v>Bélanger(Réal)</v>
          </cell>
          <cell r="F375" t="str">
            <v>274, rang 2 Est</v>
          </cell>
          <cell r="G375" t="str">
            <v>Saint-Jean-Port-Joli</v>
          </cell>
          <cell r="H375" t="str">
            <v>G0R3G0</v>
          </cell>
          <cell r="I375">
            <v>418</v>
          </cell>
          <cell r="J375">
            <v>5989567</v>
          </cell>
          <cell r="K375">
            <v>16</v>
          </cell>
          <cell r="L375">
            <v>1069</v>
          </cell>
        </row>
        <row r="376">
          <cell r="A376">
            <v>209171</v>
          </cell>
          <cell r="B376" t="str">
            <v>08</v>
          </cell>
          <cell r="C376" t="str">
            <v>Abitibi-Témiscamingue</v>
          </cell>
          <cell r="D376" t="str">
            <v>Bellemare(Jean-Guy)</v>
          </cell>
          <cell r="F376" t="str">
            <v>84, rang 5, route 382</v>
          </cell>
          <cell r="G376" t="str">
            <v>Lorrainville</v>
          </cell>
          <cell r="H376" t="str">
            <v>J0Z2R0</v>
          </cell>
          <cell r="I376">
            <v>819</v>
          </cell>
          <cell r="J376">
            <v>6252453</v>
          </cell>
          <cell r="K376">
            <v>14</v>
          </cell>
        </row>
        <row r="377">
          <cell r="A377">
            <v>209692</v>
          </cell>
          <cell r="B377" t="str">
            <v>16</v>
          </cell>
          <cell r="C377" t="str">
            <v>Montérégie</v>
          </cell>
          <cell r="D377" t="str">
            <v>Roy(Daniel)</v>
          </cell>
          <cell r="E377" t="str">
            <v>Roy(Daniel)</v>
          </cell>
          <cell r="F377" t="str">
            <v>316, 8e Rang Est</v>
          </cell>
          <cell r="G377" t="str">
            <v>Saint-Joachim-de-Shefford</v>
          </cell>
          <cell r="H377" t="str">
            <v>J0E2G0</v>
          </cell>
          <cell r="I377">
            <v>450</v>
          </cell>
          <cell r="J377">
            <v>5390143</v>
          </cell>
          <cell r="K377">
            <v>68</v>
          </cell>
          <cell r="L377">
            <v>11650</v>
          </cell>
          <cell r="M377">
            <v>69</v>
          </cell>
          <cell r="N377">
            <v>14326</v>
          </cell>
        </row>
        <row r="378">
          <cell r="A378">
            <v>209999</v>
          </cell>
          <cell r="B378" t="str">
            <v>16</v>
          </cell>
          <cell r="C378" t="str">
            <v>Montérégie</v>
          </cell>
          <cell r="D378" t="str">
            <v>Ferme Jean-Clair enr.</v>
          </cell>
          <cell r="E378" t="str">
            <v>Ménard(Jean-Marc)</v>
          </cell>
          <cell r="F378" t="str">
            <v>1329, route 222</v>
          </cell>
          <cell r="G378" t="str">
            <v>Sainte-Christine</v>
          </cell>
          <cell r="H378" t="str">
            <v>J0H1H0</v>
          </cell>
          <cell r="I378">
            <v>819</v>
          </cell>
          <cell r="J378">
            <v>8582457</v>
          </cell>
          <cell r="L378">
            <v>2656</v>
          </cell>
          <cell r="N378">
            <v>2656</v>
          </cell>
        </row>
        <row r="379">
          <cell r="A379">
            <v>210401</v>
          </cell>
          <cell r="B379" t="str">
            <v>03</v>
          </cell>
          <cell r="C379" t="str">
            <v>Capitale-Nationale</v>
          </cell>
          <cell r="D379" t="str">
            <v>Bédard(Réjean)</v>
          </cell>
          <cell r="E379" t="str">
            <v>Bédard(Réjean)</v>
          </cell>
          <cell r="F379" t="str">
            <v>726, rang Sainte-Angélique</v>
          </cell>
          <cell r="G379" t="str">
            <v>Saint-Basile</v>
          </cell>
          <cell r="H379" t="str">
            <v>G0A3G0</v>
          </cell>
          <cell r="I379">
            <v>418</v>
          </cell>
          <cell r="J379">
            <v>3293266</v>
          </cell>
          <cell r="K379">
            <v>45</v>
          </cell>
          <cell r="L379">
            <v>1361</v>
          </cell>
          <cell r="M379">
            <v>52</v>
          </cell>
          <cell r="N379">
            <v>1527</v>
          </cell>
        </row>
        <row r="380">
          <cell r="A380">
            <v>210716</v>
          </cell>
          <cell r="B380" t="str">
            <v>07</v>
          </cell>
          <cell r="C380" t="str">
            <v>Outaouais</v>
          </cell>
          <cell r="D380" t="str">
            <v>Woolsey(Keith)</v>
          </cell>
          <cell r="F380" t="str">
            <v>2, Killoran Road</v>
          </cell>
          <cell r="G380" t="str">
            <v>Bristol</v>
          </cell>
          <cell r="H380" t="str">
            <v>J0X1G0</v>
          </cell>
          <cell r="I380">
            <v>819</v>
          </cell>
          <cell r="J380">
            <v>6475493</v>
          </cell>
          <cell r="K380">
            <v>32</v>
          </cell>
          <cell r="M380">
            <v>34</v>
          </cell>
          <cell r="N380">
            <v>3629</v>
          </cell>
        </row>
        <row r="381">
          <cell r="A381">
            <v>210757</v>
          </cell>
          <cell r="B381" t="str">
            <v>02</v>
          </cell>
          <cell r="C381" t="str">
            <v>Saguenay-Lac-Saint-Jean</v>
          </cell>
          <cell r="D381" t="str">
            <v>Séguin(Benoît)</v>
          </cell>
          <cell r="F381" t="str">
            <v>2343 chemin du Lac</v>
          </cell>
          <cell r="G381" t="str">
            <v>Saint-Félicien</v>
          </cell>
          <cell r="H381" t="str">
            <v>G8K3E6</v>
          </cell>
          <cell r="I381">
            <v>418</v>
          </cell>
          <cell r="J381">
            <v>6792601</v>
          </cell>
          <cell r="K381">
            <v>31</v>
          </cell>
          <cell r="L381">
            <v>262</v>
          </cell>
        </row>
        <row r="382">
          <cell r="A382">
            <v>211110</v>
          </cell>
          <cell r="B382" t="str">
            <v>12</v>
          </cell>
          <cell r="C382" t="str">
            <v>Chaudière-Appalaches</v>
          </cell>
          <cell r="D382" t="str">
            <v>Larochelle(Peter)</v>
          </cell>
          <cell r="F382" t="str">
            <v>1089, rang St-Pierre</v>
          </cell>
          <cell r="G382" t="str">
            <v>Sainte-Agathe-de-Lotbinière</v>
          </cell>
          <cell r="H382" t="str">
            <v>G0S2A0</v>
          </cell>
          <cell r="I382">
            <v>418</v>
          </cell>
          <cell r="J382">
            <v>5992339</v>
          </cell>
          <cell r="K382">
            <v>45</v>
          </cell>
          <cell r="L382">
            <v>5565</v>
          </cell>
          <cell r="M382">
            <v>43</v>
          </cell>
          <cell r="N382">
            <v>8608</v>
          </cell>
        </row>
        <row r="383">
          <cell r="A383">
            <v>211458</v>
          </cell>
          <cell r="B383" t="str">
            <v>14</v>
          </cell>
          <cell r="C383" t="str">
            <v>Lanaudière</v>
          </cell>
          <cell r="D383" t="str">
            <v>Hénault(Alain)</v>
          </cell>
          <cell r="F383" t="str">
            <v>1640 1er Rang</v>
          </cell>
          <cell r="G383" t="str">
            <v>Saint-Gabriel-de-Brandon</v>
          </cell>
          <cell r="H383" t="str">
            <v>J0K2N0</v>
          </cell>
          <cell r="I383">
            <v>450</v>
          </cell>
          <cell r="J383">
            <v>8351460</v>
          </cell>
          <cell r="K383">
            <v>71</v>
          </cell>
          <cell r="L383">
            <v>16918</v>
          </cell>
          <cell r="M383">
            <v>67</v>
          </cell>
          <cell r="N383">
            <v>21961</v>
          </cell>
        </row>
        <row r="384">
          <cell r="A384">
            <v>211698</v>
          </cell>
          <cell r="B384" t="str">
            <v>01</v>
          </cell>
          <cell r="C384" t="str">
            <v>Bas-Saint-Laurent</v>
          </cell>
          <cell r="D384" t="str">
            <v>Roussel(François)</v>
          </cell>
          <cell r="F384" t="str">
            <v>1252, rang des Acadiens</v>
          </cell>
          <cell r="G384" t="str">
            <v>Lac-au-Saumon</v>
          </cell>
          <cell r="H384" t="str">
            <v>G0J1M0</v>
          </cell>
          <cell r="I384">
            <v>418</v>
          </cell>
          <cell r="J384">
            <v>7783242</v>
          </cell>
          <cell r="K384">
            <v>212</v>
          </cell>
          <cell r="L384">
            <v>28559</v>
          </cell>
          <cell r="M384">
            <v>203</v>
          </cell>
          <cell r="N384">
            <v>58792</v>
          </cell>
        </row>
        <row r="385">
          <cell r="A385">
            <v>212639</v>
          </cell>
          <cell r="B385" t="str">
            <v>12</v>
          </cell>
          <cell r="C385" t="str">
            <v>Chaudière-Appalaches</v>
          </cell>
          <cell r="D385" t="str">
            <v>Cliche(Clément)</v>
          </cell>
          <cell r="F385" t="str">
            <v>477 rg St-Bruno</v>
          </cell>
          <cell r="G385" t="str">
            <v>Saint-Joseph-de-Beauce</v>
          </cell>
          <cell r="H385" t="str">
            <v>G0S2V0</v>
          </cell>
          <cell r="I385">
            <v>418</v>
          </cell>
          <cell r="J385">
            <v>3976717</v>
          </cell>
          <cell r="K385">
            <v>19</v>
          </cell>
          <cell r="L385">
            <v>2312</v>
          </cell>
          <cell r="M385">
            <v>20</v>
          </cell>
          <cell r="N385">
            <v>316</v>
          </cell>
        </row>
        <row r="386">
          <cell r="A386">
            <v>212878</v>
          </cell>
          <cell r="B386" t="str">
            <v>12</v>
          </cell>
          <cell r="C386" t="str">
            <v>Chaudière-Appalaches</v>
          </cell>
          <cell r="D386" t="str">
            <v>Lacasse(Jean-Charles)</v>
          </cell>
          <cell r="F386" t="str">
            <v>169, route 216</v>
          </cell>
          <cell r="G386" t="str">
            <v>Sainte-Marguerite (de Beauce)</v>
          </cell>
          <cell r="H386" t="str">
            <v>G0S2X0</v>
          </cell>
          <cell r="I386">
            <v>418</v>
          </cell>
          <cell r="J386">
            <v>9353341</v>
          </cell>
          <cell r="K386">
            <v>27</v>
          </cell>
          <cell r="L386">
            <v>7008</v>
          </cell>
          <cell r="M386">
            <v>26</v>
          </cell>
          <cell r="N386">
            <v>9199</v>
          </cell>
        </row>
        <row r="387">
          <cell r="A387">
            <v>213371</v>
          </cell>
          <cell r="B387" t="str">
            <v>16</v>
          </cell>
          <cell r="C387" t="str">
            <v>Montérégie</v>
          </cell>
          <cell r="D387" t="str">
            <v>Les Fermes Almika inc.</v>
          </cell>
          <cell r="E387" t="str">
            <v>Lallier(Alain)</v>
          </cell>
          <cell r="F387" t="str">
            <v>20, rang Giard</v>
          </cell>
          <cell r="G387" t="str">
            <v>Granby</v>
          </cell>
          <cell r="H387" t="str">
            <v>J2G9H8</v>
          </cell>
          <cell r="I387">
            <v>450</v>
          </cell>
          <cell r="J387">
            <v>3751572</v>
          </cell>
          <cell r="K387">
            <v>45</v>
          </cell>
          <cell r="L387">
            <v>680</v>
          </cell>
          <cell r="M387">
            <v>34</v>
          </cell>
          <cell r="N387">
            <v>5597</v>
          </cell>
        </row>
        <row r="388">
          <cell r="A388">
            <v>214882</v>
          </cell>
          <cell r="B388" t="str">
            <v>12</v>
          </cell>
          <cell r="C388" t="str">
            <v>Chaudière-Appalaches</v>
          </cell>
          <cell r="D388" t="str">
            <v>Vachon(Léonard)</v>
          </cell>
          <cell r="F388" t="str">
            <v>2033, Route 112</v>
          </cell>
          <cell r="G388" t="str">
            <v>Saint-Frédéric</v>
          </cell>
          <cell r="H388" t="str">
            <v>G0N1P0</v>
          </cell>
          <cell r="I388">
            <v>418</v>
          </cell>
          <cell r="J388">
            <v>4262644</v>
          </cell>
          <cell r="K388">
            <v>31</v>
          </cell>
          <cell r="L388">
            <v>740</v>
          </cell>
          <cell r="M388">
            <v>26</v>
          </cell>
          <cell r="N388">
            <v>232</v>
          </cell>
        </row>
        <row r="389">
          <cell r="A389">
            <v>215384</v>
          </cell>
          <cell r="B389" t="str">
            <v>05</v>
          </cell>
          <cell r="C389" t="str">
            <v>Estrie</v>
          </cell>
          <cell r="D389" t="str">
            <v>Côté(Bertrand)</v>
          </cell>
          <cell r="E389" t="str">
            <v>Côté(Bertrand)</v>
          </cell>
          <cell r="F389" t="str">
            <v>107, ch. Sawyerville</v>
          </cell>
          <cell r="G389" t="str">
            <v>Martinville</v>
          </cell>
          <cell r="H389" t="str">
            <v>J0B2A0</v>
          </cell>
          <cell r="I389">
            <v>819</v>
          </cell>
          <cell r="J389">
            <v>8350209</v>
          </cell>
          <cell r="K389">
            <v>32</v>
          </cell>
          <cell r="L389">
            <v>3562</v>
          </cell>
          <cell r="M389">
            <v>34</v>
          </cell>
          <cell r="N389">
            <v>6200</v>
          </cell>
        </row>
        <row r="390">
          <cell r="A390">
            <v>215467</v>
          </cell>
          <cell r="B390" t="str">
            <v>05</v>
          </cell>
          <cell r="C390" t="str">
            <v>Estrie</v>
          </cell>
          <cell r="D390" t="str">
            <v>Desroches(Denis)</v>
          </cell>
          <cell r="F390" t="str">
            <v>1108, 10e Rang</v>
          </cell>
          <cell r="G390" t="str">
            <v>Valcourt</v>
          </cell>
          <cell r="H390" t="str">
            <v>J0E2L0</v>
          </cell>
          <cell r="I390">
            <v>450</v>
          </cell>
          <cell r="J390">
            <v>5482187</v>
          </cell>
          <cell r="K390">
            <v>34</v>
          </cell>
          <cell r="L390">
            <v>238</v>
          </cell>
          <cell r="M390">
            <v>28</v>
          </cell>
          <cell r="N390">
            <v>1078</v>
          </cell>
        </row>
        <row r="391">
          <cell r="A391">
            <v>217125</v>
          </cell>
          <cell r="B391" t="str">
            <v>17</v>
          </cell>
          <cell r="C391" t="str">
            <v>Centre-du-Québec</v>
          </cell>
          <cell r="D391" t="str">
            <v>Champagne(Germain)</v>
          </cell>
          <cell r="F391" t="str">
            <v>2304 chemin du Lac Joseph</v>
          </cell>
          <cell r="G391" t="str">
            <v>Inverness</v>
          </cell>
          <cell r="H391" t="str">
            <v>G0S1K0</v>
          </cell>
          <cell r="I391">
            <v>418</v>
          </cell>
          <cell r="J391">
            <v>4532338</v>
          </cell>
          <cell r="K391">
            <v>83</v>
          </cell>
          <cell r="L391">
            <v>13428</v>
          </cell>
          <cell r="M391">
            <v>82</v>
          </cell>
          <cell r="N391">
            <v>13428</v>
          </cell>
        </row>
        <row r="392">
          <cell r="A392">
            <v>217513</v>
          </cell>
          <cell r="B392" t="str">
            <v>11</v>
          </cell>
          <cell r="C392" t="str">
            <v>Gaspésie-Iles-de-la-Madeleine</v>
          </cell>
          <cell r="D392" t="str">
            <v>Landry(Gérald)</v>
          </cell>
          <cell r="F392" t="str">
            <v>134 rue Principale</v>
          </cell>
          <cell r="G392" t="str">
            <v>Saint-André-de-Restigouche</v>
          </cell>
          <cell r="H392" t="str">
            <v>G0J2G0</v>
          </cell>
          <cell r="I392">
            <v>418</v>
          </cell>
          <cell r="J392">
            <v>8652574</v>
          </cell>
          <cell r="K392">
            <v>13</v>
          </cell>
          <cell r="M392">
            <v>33</v>
          </cell>
          <cell r="N392">
            <v>4184</v>
          </cell>
        </row>
        <row r="393">
          <cell r="A393">
            <v>217638</v>
          </cell>
          <cell r="B393" t="str">
            <v>08</v>
          </cell>
          <cell r="C393" t="str">
            <v>Abitibi-Témiscamingue</v>
          </cell>
          <cell r="D393" t="str">
            <v>Landry(Richard)</v>
          </cell>
          <cell r="F393" t="str">
            <v>501 rang 9 Ouest</v>
          </cell>
          <cell r="G393" t="str">
            <v>Latulipe-et-Gaboury</v>
          </cell>
          <cell r="H393" t="str">
            <v>J0Z2N0</v>
          </cell>
          <cell r="I393">
            <v>819</v>
          </cell>
          <cell r="J393">
            <v>7475311</v>
          </cell>
          <cell r="K393">
            <v>44</v>
          </cell>
          <cell r="L393">
            <v>6119</v>
          </cell>
          <cell r="M393">
            <v>48</v>
          </cell>
          <cell r="N393">
            <v>7808</v>
          </cell>
        </row>
        <row r="394">
          <cell r="A394">
            <v>217786</v>
          </cell>
          <cell r="B394" t="str">
            <v>07</v>
          </cell>
          <cell r="C394" t="str">
            <v>Outaouais</v>
          </cell>
          <cell r="D394" t="str">
            <v>Monette(Daniel)</v>
          </cell>
          <cell r="F394" t="str">
            <v>214, route 105, R.R. 3</v>
          </cell>
          <cell r="G394" t="str">
            <v>Gracefield</v>
          </cell>
          <cell r="H394" t="str">
            <v>J0X1W0</v>
          </cell>
          <cell r="I394">
            <v>819</v>
          </cell>
          <cell r="J394">
            <v>4633279</v>
          </cell>
          <cell r="K394">
            <v>24</v>
          </cell>
          <cell r="L394">
            <v>3555</v>
          </cell>
          <cell r="M394">
            <v>26</v>
          </cell>
          <cell r="N394">
            <v>3288</v>
          </cell>
        </row>
        <row r="395">
          <cell r="A395">
            <v>217950</v>
          </cell>
          <cell r="B395" t="str">
            <v>12</v>
          </cell>
          <cell r="C395" t="str">
            <v>Chaudière-Appalaches</v>
          </cell>
          <cell r="D395" t="str">
            <v>Ferme Boutin &amp; Frères ltée</v>
          </cell>
          <cell r="E395" t="str">
            <v>Boutin(Éric)</v>
          </cell>
          <cell r="F395" t="str">
            <v>410, rang St-Mathieu</v>
          </cell>
          <cell r="G395" t="str">
            <v>Saint-Bernard (de Beauce)</v>
          </cell>
          <cell r="H395" t="str">
            <v>G0S2G0</v>
          </cell>
          <cell r="I395">
            <v>418</v>
          </cell>
          <cell r="J395">
            <v>4754663</v>
          </cell>
          <cell r="K395">
            <v>40</v>
          </cell>
          <cell r="L395">
            <v>4625</v>
          </cell>
          <cell r="M395">
            <v>39</v>
          </cell>
          <cell r="N395">
            <v>4223</v>
          </cell>
        </row>
        <row r="396">
          <cell r="A396">
            <v>218453</v>
          </cell>
          <cell r="B396" t="str">
            <v>12</v>
          </cell>
          <cell r="C396" t="str">
            <v>Chaudière-Appalaches</v>
          </cell>
          <cell r="D396" t="str">
            <v>Asselin(Bruno)</v>
          </cell>
          <cell r="F396" t="str">
            <v>215 rang 8</v>
          </cell>
          <cell r="G396" t="str">
            <v>Lac-Etchemin</v>
          </cell>
          <cell r="H396" t="str">
            <v>G0R1S0</v>
          </cell>
          <cell r="I396">
            <v>418</v>
          </cell>
          <cell r="J396">
            <v>6252351</v>
          </cell>
          <cell r="K396">
            <v>22</v>
          </cell>
          <cell r="L396">
            <v>826</v>
          </cell>
          <cell r="M396">
            <v>20</v>
          </cell>
          <cell r="N396">
            <v>2952</v>
          </cell>
        </row>
        <row r="397">
          <cell r="A397">
            <v>218586</v>
          </cell>
          <cell r="B397" t="str">
            <v>07</v>
          </cell>
          <cell r="C397" t="str">
            <v>Outaouais</v>
          </cell>
          <cell r="D397" t="str">
            <v>Price(Melville)</v>
          </cell>
          <cell r="F397" t="str">
            <v>2702, chemin River</v>
          </cell>
          <cell r="G397" t="str">
            <v>L'Ange-Gardien</v>
          </cell>
          <cell r="H397" t="str">
            <v>J8L2W7</v>
          </cell>
          <cell r="I397">
            <v>819</v>
          </cell>
          <cell r="J397">
            <v>9868448</v>
          </cell>
          <cell r="K397">
            <v>18</v>
          </cell>
          <cell r="L397">
            <v>1505</v>
          </cell>
          <cell r="M397">
            <v>16</v>
          </cell>
          <cell r="N397">
            <v>1293</v>
          </cell>
        </row>
        <row r="398">
          <cell r="A398">
            <v>218628</v>
          </cell>
          <cell r="B398" t="str">
            <v>02</v>
          </cell>
          <cell r="C398" t="str">
            <v>Saguenay-Lac-Saint-Jean</v>
          </cell>
          <cell r="D398" t="str">
            <v>Tanguay(Claude)</v>
          </cell>
          <cell r="F398" t="str">
            <v>25 rang St-Isidore</v>
          </cell>
          <cell r="G398" t="str">
            <v>Girardville</v>
          </cell>
          <cell r="H398" t="str">
            <v>G0W1R0</v>
          </cell>
          <cell r="I398">
            <v>418</v>
          </cell>
          <cell r="J398">
            <v>2583749</v>
          </cell>
          <cell r="K398">
            <v>29</v>
          </cell>
          <cell r="L398">
            <v>3668</v>
          </cell>
          <cell r="M398">
            <v>25</v>
          </cell>
          <cell r="N398">
            <v>4937</v>
          </cell>
        </row>
        <row r="399">
          <cell r="A399">
            <v>219022</v>
          </cell>
          <cell r="B399" t="str">
            <v>01</v>
          </cell>
          <cell r="C399" t="str">
            <v>Bas-Saint-Laurent</v>
          </cell>
          <cell r="D399" t="str">
            <v>Bourgoin(Lucien)</v>
          </cell>
          <cell r="F399" t="str">
            <v>47 chemin du Lac</v>
          </cell>
          <cell r="G399" t="str">
            <v>Saint-Antonin</v>
          </cell>
          <cell r="H399" t="str">
            <v>G0L2J0</v>
          </cell>
          <cell r="I399">
            <v>418</v>
          </cell>
          <cell r="J399">
            <v>8623651</v>
          </cell>
          <cell r="K399">
            <v>17</v>
          </cell>
          <cell r="L399">
            <v>2222</v>
          </cell>
          <cell r="M399">
            <v>16</v>
          </cell>
        </row>
        <row r="400">
          <cell r="A400">
            <v>219113</v>
          </cell>
          <cell r="B400" t="str">
            <v>08</v>
          </cell>
          <cell r="C400" t="str">
            <v>Abitibi-Témiscamingue</v>
          </cell>
          <cell r="D400" t="str">
            <v>Racine(Gilbert)</v>
          </cell>
          <cell r="E400" t="str">
            <v>Racine(Gilbert)</v>
          </cell>
          <cell r="F400" t="str">
            <v>485, rang 4-5</v>
          </cell>
          <cell r="G400" t="str">
            <v>Guérin</v>
          </cell>
          <cell r="H400" t="str">
            <v>J0Z2E0</v>
          </cell>
          <cell r="I400">
            <v>819</v>
          </cell>
          <cell r="J400">
            <v>7847271</v>
          </cell>
          <cell r="K400">
            <v>127</v>
          </cell>
          <cell r="L400">
            <v>29581</v>
          </cell>
          <cell r="M400">
            <v>105</v>
          </cell>
          <cell r="N400">
            <v>31622</v>
          </cell>
        </row>
        <row r="401">
          <cell r="A401">
            <v>219345</v>
          </cell>
          <cell r="B401" t="str">
            <v>17</v>
          </cell>
          <cell r="C401" t="str">
            <v>Centre-du-Québec</v>
          </cell>
          <cell r="D401" t="str">
            <v>Trottier(Claude)</v>
          </cell>
          <cell r="F401" t="str">
            <v>2310, route Marie-Victorin</v>
          </cell>
          <cell r="G401" t="str">
            <v>Deschaillons-sur-Saint-Laurent</v>
          </cell>
          <cell r="H401" t="str">
            <v>G0S1G0</v>
          </cell>
          <cell r="I401">
            <v>819</v>
          </cell>
          <cell r="J401">
            <v>2923006</v>
          </cell>
          <cell r="K401">
            <v>26</v>
          </cell>
          <cell r="L401">
            <v>5153</v>
          </cell>
          <cell r="M401">
            <v>22</v>
          </cell>
          <cell r="N401">
            <v>227</v>
          </cell>
        </row>
        <row r="402">
          <cell r="A402">
            <v>219436</v>
          </cell>
          <cell r="B402" t="str">
            <v>12</v>
          </cell>
          <cell r="C402" t="str">
            <v>Chaudière-Appalaches</v>
          </cell>
          <cell r="D402" t="str">
            <v>Brousseau(Lionel)</v>
          </cell>
          <cell r="F402" t="str">
            <v>59, Route 204</v>
          </cell>
          <cell r="G402" t="str">
            <v>Sainte-Justine</v>
          </cell>
          <cell r="H402" t="str">
            <v>G0R1Y0</v>
          </cell>
          <cell r="I402">
            <v>418</v>
          </cell>
          <cell r="J402">
            <v>3833896</v>
          </cell>
          <cell r="K402">
            <v>14</v>
          </cell>
          <cell r="L402">
            <v>5925</v>
          </cell>
        </row>
        <row r="403">
          <cell r="A403">
            <v>219907</v>
          </cell>
          <cell r="B403" t="str">
            <v>05</v>
          </cell>
          <cell r="C403" t="str">
            <v>Estrie</v>
          </cell>
          <cell r="D403" t="str">
            <v>Newell(Richard Allan)</v>
          </cell>
          <cell r="F403" t="str">
            <v>3, Sugar Loaf Pond Road, R.R.2</v>
          </cell>
          <cell r="G403" t="str">
            <v>Potton</v>
          </cell>
          <cell r="H403" t="str">
            <v>J0E1X0</v>
          </cell>
          <cell r="I403">
            <v>450</v>
          </cell>
          <cell r="J403">
            <v>2925510</v>
          </cell>
          <cell r="K403">
            <v>39</v>
          </cell>
          <cell r="L403">
            <v>6945</v>
          </cell>
          <cell r="M403">
            <v>48</v>
          </cell>
          <cell r="N403">
            <v>10318</v>
          </cell>
        </row>
        <row r="404">
          <cell r="A404">
            <v>221010</v>
          </cell>
          <cell r="B404" t="str">
            <v>08</v>
          </cell>
          <cell r="C404" t="str">
            <v>Abitibi-Témiscamingue</v>
          </cell>
          <cell r="D404" t="str">
            <v>Pelletier(Yvon)</v>
          </cell>
          <cell r="F404" t="str">
            <v>236, route 397, R.R. 1</v>
          </cell>
          <cell r="G404" t="str">
            <v>Rochebaucourt</v>
          </cell>
          <cell r="H404" t="str">
            <v>J0Y2J0</v>
          </cell>
          <cell r="I404">
            <v>819</v>
          </cell>
          <cell r="J404">
            <v>7542139</v>
          </cell>
          <cell r="K404">
            <v>24</v>
          </cell>
          <cell r="L404">
            <v>1006</v>
          </cell>
          <cell r="M404">
            <v>23</v>
          </cell>
          <cell r="N404">
            <v>1006</v>
          </cell>
        </row>
        <row r="405">
          <cell r="A405">
            <v>221465</v>
          </cell>
          <cell r="B405" t="str">
            <v>16</v>
          </cell>
          <cell r="C405" t="str">
            <v>Montérégie</v>
          </cell>
          <cell r="D405" t="str">
            <v>Deslandes(Roger)</v>
          </cell>
          <cell r="F405" t="str">
            <v>595 6e Rang</v>
          </cell>
          <cell r="G405" t="str">
            <v>Sainte-Cécile-de-Milton</v>
          </cell>
          <cell r="H405" t="str">
            <v>J0E2C0</v>
          </cell>
          <cell r="I405">
            <v>450</v>
          </cell>
          <cell r="J405">
            <v>7737342</v>
          </cell>
          <cell r="K405">
            <v>22</v>
          </cell>
          <cell r="L405">
            <v>5352</v>
          </cell>
          <cell r="M405">
            <v>22</v>
          </cell>
          <cell r="N405">
            <v>3603</v>
          </cell>
        </row>
        <row r="406">
          <cell r="A406">
            <v>221713</v>
          </cell>
          <cell r="B406" t="str">
            <v>17</v>
          </cell>
          <cell r="C406" t="str">
            <v>Centre-du-Québec</v>
          </cell>
          <cell r="D406" t="str">
            <v>Bournival(Diane)</v>
          </cell>
          <cell r="F406" t="str">
            <v>1831, Rang 12</v>
          </cell>
          <cell r="G406" t="str">
            <v>Sainte-Clotilde-de-Horton</v>
          </cell>
          <cell r="H406" t="str">
            <v>J0A1H0</v>
          </cell>
          <cell r="I406">
            <v>819</v>
          </cell>
          <cell r="J406">
            <v>3362017</v>
          </cell>
          <cell r="K406">
            <v>32</v>
          </cell>
          <cell r="L406">
            <v>6773</v>
          </cell>
          <cell r="M406">
            <v>30</v>
          </cell>
          <cell r="N406">
            <v>6762</v>
          </cell>
        </row>
        <row r="407">
          <cell r="A407">
            <v>222463</v>
          </cell>
          <cell r="B407" t="str">
            <v>12</v>
          </cell>
          <cell r="C407" t="str">
            <v>Chaudière-Appalaches</v>
          </cell>
          <cell r="D407" t="str">
            <v>Jacques(Yves)</v>
          </cell>
          <cell r="F407" t="str">
            <v>330 rang St-Bruno</v>
          </cell>
          <cell r="G407" t="str">
            <v>Saint-Jules</v>
          </cell>
          <cell r="H407" t="str">
            <v>G0N1R0</v>
          </cell>
          <cell r="I407">
            <v>418</v>
          </cell>
          <cell r="J407">
            <v>3975687</v>
          </cell>
          <cell r="K407">
            <v>25</v>
          </cell>
          <cell r="M407">
            <v>26</v>
          </cell>
        </row>
        <row r="408">
          <cell r="A408">
            <v>222661</v>
          </cell>
          <cell r="B408" t="str">
            <v>02</v>
          </cell>
          <cell r="C408" t="str">
            <v>Saguenay-Lac-Saint-Jean</v>
          </cell>
          <cell r="D408" t="str">
            <v>Veilleux(Jean-Pierre)</v>
          </cell>
          <cell r="F408" t="str">
            <v>954 rang 7</v>
          </cell>
          <cell r="G408" t="str">
            <v>Saint-Augustin</v>
          </cell>
          <cell r="H408" t="str">
            <v>G0W1K0</v>
          </cell>
          <cell r="I408">
            <v>418</v>
          </cell>
          <cell r="J408">
            <v>3741027</v>
          </cell>
          <cell r="K408">
            <v>27</v>
          </cell>
          <cell r="L408">
            <v>2999</v>
          </cell>
          <cell r="M408">
            <v>22</v>
          </cell>
          <cell r="N408">
            <v>7121</v>
          </cell>
        </row>
        <row r="409">
          <cell r="A409">
            <v>223081</v>
          </cell>
          <cell r="B409" t="str">
            <v>01</v>
          </cell>
          <cell r="C409" t="str">
            <v>Bas-Saint-Laurent</v>
          </cell>
          <cell r="D409" t="str">
            <v>Chouinard(Jacques)</v>
          </cell>
          <cell r="F409" t="str">
            <v>202 rang 3 Est</v>
          </cell>
          <cell r="G409" t="str">
            <v>Saint-Alexandre-de-Kamouraska</v>
          </cell>
          <cell r="H409" t="str">
            <v>G0L2G0</v>
          </cell>
          <cell r="I409">
            <v>418</v>
          </cell>
          <cell r="J409">
            <v>4955540</v>
          </cell>
          <cell r="K409">
            <v>71</v>
          </cell>
          <cell r="L409">
            <v>13136</v>
          </cell>
          <cell r="M409">
            <v>68</v>
          </cell>
          <cell r="N409">
            <v>8920</v>
          </cell>
        </row>
        <row r="410">
          <cell r="A410">
            <v>223115</v>
          </cell>
          <cell r="B410" t="str">
            <v>12</v>
          </cell>
          <cell r="C410" t="str">
            <v>Chaudière-Appalaches</v>
          </cell>
          <cell r="D410" t="str">
            <v>Fradet(René)</v>
          </cell>
          <cell r="E410" t="str">
            <v>Fradet(Serge)</v>
          </cell>
          <cell r="F410" t="str">
            <v>141, rue Principale</v>
          </cell>
          <cell r="G410" t="str">
            <v>Saint-Gervais</v>
          </cell>
          <cell r="H410" t="str">
            <v>G0R3C0</v>
          </cell>
          <cell r="I410">
            <v>418</v>
          </cell>
          <cell r="J410">
            <v>8876952</v>
          </cell>
          <cell r="K410">
            <v>10</v>
          </cell>
          <cell r="L410">
            <v>1572</v>
          </cell>
        </row>
        <row r="411">
          <cell r="A411">
            <v>224840</v>
          </cell>
          <cell r="B411" t="str">
            <v>05</v>
          </cell>
          <cell r="C411" t="str">
            <v>Estrie</v>
          </cell>
          <cell r="D411" t="str">
            <v>Ferme des Grands Prés inc.</v>
          </cell>
          <cell r="E411" t="str">
            <v>Roy(Fernand &amp; Carole)</v>
          </cell>
          <cell r="F411" t="str">
            <v>9571, ch. Boynton, R.R.2</v>
          </cell>
          <cell r="G411" t="str">
            <v>Ayer's Cliff</v>
          </cell>
          <cell r="H411" t="str">
            <v>J0B1C0</v>
          </cell>
          <cell r="I411">
            <v>819</v>
          </cell>
          <cell r="J411">
            <v>8765080</v>
          </cell>
          <cell r="K411">
            <v>24</v>
          </cell>
          <cell r="L411">
            <v>2508</v>
          </cell>
          <cell r="M411">
            <v>24</v>
          </cell>
          <cell r="N411">
            <v>1726</v>
          </cell>
        </row>
        <row r="412">
          <cell r="A412">
            <v>225334</v>
          </cell>
          <cell r="B412" t="str">
            <v>12</v>
          </cell>
          <cell r="C412" t="str">
            <v>Chaudière-Appalaches</v>
          </cell>
          <cell r="D412" t="str">
            <v>Rodrigue(Jean-Noël)</v>
          </cell>
          <cell r="F412" t="str">
            <v>359, Rang 14</v>
          </cell>
          <cell r="G412" t="str">
            <v>Adstock</v>
          </cell>
          <cell r="H412" t="str">
            <v>G0N1S0</v>
          </cell>
          <cell r="I412">
            <v>418</v>
          </cell>
          <cell r="J412">
            <v>4225530</v>
          </cell>
          <cell r="K412">
            <v>13</v>
          </cell>
        </row>
        <row r="413">
          <cell r="A413">
            <v>225565</v>
          </cell>
          <cell r="B413" t="str">
            <v>12</v>
          </cell>
          <cell r="C413" t="str">
            <v>Chaudière-Appalaches</v>
          </cell>
          <cell r="D413" t="str">
            <v>Nadeau(Jean-Charles)</v>
          </cell>
          <cell r="F413" t="str">
            <v>631, rang 6 Sud</v>
          </cell>
          <cell r="G413" t="str">
            <v>East Broughton</v>
          </cell>
          <cell r="H413" t="str">
            <v>G0N1G0</v>
          </cell>
          <cell r="I413">
            <v>418</v>
          </cell>
          <cell r="J413">
            <v>4275351</v>
          </cell>
          <cell r="K413">
            <v>38</v>
          </cell>
          <cell r="L413">
            <v>9445</v>
          </cell>
          <cell r="M413">
            <v>40</v>
          </cell>
          <cell r="N413">
            <v>9081</v>
          </cell>
        </row>
        <row r="414">
          <cell r="A414">
            <v>226415</v>
          </cell>
          <cell r="B414" t="str">
            <v>14</v>
          </cell>
          <cell r="C414" t="str">
            <v>Lanaudière</v>
          </cell>
          <cell r="D414" t="str">
            <v>Brulé(Laurent)</v>
          </cell>
          <cell r="F414" t="str">
            <v>200 route 348</v>
          </cell>
          <cell r="G414" t="str">
            <v>Saint-Didace</v>
          </cell>
          <cell r="H414" t="str">
            <v>J0K2G0</v>
          </cell>
          <cell r="I414">
            <v>450</v>
          </cell>
          <cell r="J414">
            <v>8354379</v>
          </cell>
          <cell r="K414">
            <v>73</v>
          </cell>
          <cell r="L414">
            <v>17987</v>
          </cell>
          <cell r="M414">
            <v>63</v>
          </cell>
          <cell r="N414">
            <v>13891</v>
          </cell>
        </row>
        <row r="415">
          <cell r="A415">
            <v>226647</v>
          </cell>
          <cell r="B415" t="str">
            <v>08</v>
          </cell>
          <cell r="C415" t="str">
            <v>Abitibi-Témiscamingue</v>
          </cell>
          <cell r="D415" t="str">
            <v>Noël(Guy)</v>
          </cell>
          <cell r="F415" t="str">
            <v>640, rang 8-9, R.R. 1</v>
          </cell>
          <cell r="G415" t="str">
            <v>La Sarre</v>
          </cell>
          <cell r="H415" t="str">
            <v>J9Z2X1</v>
          </cell>
          <cell r="I415">
            <v>819</v>
          </cell>
          <cell r="J415">
            <v>3335253</v>
          </cell>
          <cell r="K415">
            <v>150</v>
          </cell>
          <cell r="L415">
            <v>48758</v>
          </cell>
          <cell r="M415">
            <v>145</v>
          </cell>
          <cell r="N415">
            <v>41346</v>
          </cell>
        </row>
        <row r="416">
          <cell r="A416">
            <v>227702</v>
          </cell>
          <cell r="B416" t="str">
            <v>12</v>
          </cell>
          <cell r="C416" t="str">
            <v>Chaudière-Appalaches</v>
          </cell>
          <cell r="D416" t="str">
            <v>Ferme Fillion &amp; Fils inc.</v>
          </cell>
          <cell r="E416" t="str">
            <v>Fillion(Florian et Gaston)</v>
          </cell>
          <cell r="F416" t="str">
            <v>1667, rue Bellevue</v>
          </cell>
          <cell r="G416" t="str">
            <v>Saint-Lambert-de-Lauzon</v>
          </cell>
          <cell r="H416" t="str">
            <v>G0S2W0</v>
          </cell>
          <cell r="I416">
            <v>418</v>
          </cell>
          <cell r="J416">
            <v>8899361</v>
          </cell>
          <cell r="K416">
            <v>51</v>
          </cell>
          <cell r="L416">
            <v>680</v>
          </cell>
          <cell r="M416">
            <v>43</v>
          </cell>
          <cell r="N416">
            <v>1021</v>
          </cell>
        </row>
        <row r="417">
          <cell r="A417">
            <v>227736</v>
          </cell>
          <cell r="B417" t="str">
            <v>07</v>
          </cell>
          <cell r="C417" t="str">
            <v>Outaouais</v>
          </cell>
          <cell r="D417" t="str">
            <v>Hodgins(Gary Judd)</v>
          </cell>
          <cell r="E417" t="str">
            <v>Allan</v>
          </cell>
          <cell r="F417" t="str">
            <v>Box 133</v>
          </cell>
          <cell r="G417" t="str">
            <v>Shawville</v>
          </cell>
          <cell r="H417" t="str">
            <v>J0X2Y0</v>
          </cell>
          <cell r="I417">
            <v>819</v>
          </cell>
          <cell r="J417">
            <v>6473614</v>
          </cell>
          <cell r="K417">
            <v>159</v>
          </cell>
          <cell r="L417">
            <v>16670</v>
          </cell>
          <cell r="M417">
            <v>115</v>
          </cell>
          <cell r="N417">
            <v>15590</v>
          </cell>
        </row>
        <row r="418">
          <cell r="A418">
            <v>228296</v>
          </cell>
          <cell r="B418" t="str">
            <v>14</v>
          </cell>
          <cell r="C418" t="str">
            <v>Lanaudière</v>
          </cell>
          <cell r="D418" t="str">
            <v>Lajoie(Paul-Émile)</v>
          </cell>
          <cell r="F418" t="str">
            <v>2350 ch St-Damien</v>
          </cell>
          <cell r="G418" t="str">
            <v>Saint-Gabriel-de-Brandon</v>
          </cell>
          <cell r="H418" t="str">
            <v>J0K2N0</v>
          </cell>
          <cell r="I418">
            <v>450</v>
          </cell>
          <cell r="J418">
            <v>8354602</v>
          </cell>
          <cell r="K418">
            <v>24</v>
          </cell>
          <cell r="L418">
            <v>4842</v>
          </cell>
          <cell r="M418">
            <v>24</v>
          </cell>
          <cell r="N418">
            <v>5388</v>
          </cell>
        </row>
        <row r="419">
          <cell r="A419">
            <v>228452</v>
          </cell>
          <cell r="B419" t="str">
            <v>03</v>
          </cell>
          <cell r="C419" t="str">
            <v>Capitale-Nationale</v>
          </cell>
          <cell r="D419" t="str">
            <v>Tessier(Bruno)</v>
          </cell>
          <cell r="F419" t="str">
            <v>40, Rivière Blanche</v>
          </cell>
          <cell r="G419" t="str">
            <v>Saint-Thuribe</v>
          </cell>
          <cell r="H419" t="str">
            <v>G0A4H0</v>
          </cell>
          <cell r="I419">
            <v>418</v>
          </cell>
          <cell r="J419">
            <v>3392516</v>
          </cell>
          <cell r="K419">
            <v>34</v>
          </cell>
          <cell r="L419">
            <v>5833</v>
          </cell>
          <cell r="M419">
            <v>31</v>
          </cell>
          <cell r="N419">
            <v>2965</v>
          </cell>
        </row>
        <row r="420">
          <cell r="A420">
            <v>229195</v>
          </cell>
          <cell r="B420" t="str">
            <v>05</v>
          </cell>
          <cell r="C420" t="str">
            <v>Estrie</v>
          </cell>
          <cell r="D420" t="str">
            <v>Cloutier(Paul-Émile)</v>
          </cell>
          <cell r="E420" t="str">
            <v>Cloutier(Paul-Émile)</v>
          </cell>
          <cell r="F420" t="str">
            <v>866, ch. Standish</v>
          </cell>
          <cell r="G420" t="str">
            <v>Ayer's Cliff</v>
          </cell>
          <cell r="H420" t="str">
            <v>J0B1C0</v>
          </cell>
          <cell r="I420">
            <v>819</v>
          </cell>
          <cell r="J420">
            <v>8385982</v>
          </cell>
          <cell r="K420">
            <v>34</v>
          </cell>
          <cell r="L420">
            <v>3157</v>
          </cell>
          <cell r="M420">
            <v>32</v>
          </cell>
          <cell r="N420">
            <v>3374</v>
          </cell>
        </row>
        <row r="421">
          <cell r="A421">
            <v>229807</v>
          </cell>
          <cell r="B421" t="str">
            <v>03</v>
          </cell>
          <cell r="C421" t="str">
            <v>Capitale-Nationale</v>
          </cell>
          <cell r="D421" t="str">
            <v>Dufour(Benoit)</v>
          </cell>
          <cell r="F421" t="str">
            <v>655, boul. Malcolm-Fraser</v>
          </cell>
          <cell r="G421" t="str">
            <v>La Malbaie</v>
          </cell>
          <cell r="H421" t="str">
            <v>G5A2M7</v>
          </cell>
          <cell r="I421">
            <v>418</v>
          </cell>
          <cell r="J421">
            <v>6656075</v>
          </cell>
          <cell r="K421">
            <v>21</v>
          </cell>
          <cell r="L421">
            <v>2321</v>
          </cell>
        </row>
        <row r="422">
          <cell r="A422">
            <v>230078</v>
          </cell>
          <cell r="B422" t="str">
            <v>14</v>
          </cell>
          <cell r="C422" t="str">
            <v>Lanaudière</v>
          </cell>
          <cell r="D422" t="str">
            <v>Bernèche(Donald)</v>
          </cell>
          <cell r="F422" t="str">
            <v>4941 chemin du Lac</v>
          </cell>
          <cell r="G422" t="str">
            <v>Saint-Gabriel-de-Brandon</v>
          </cell>
          <cell r="H422" t="str">
            <v>J0K2N0</v>
          </cell>
          <cell r="I422">
            <v>450</v>
          </cell>
          <cell r="J422">
            <v>8351267</v>
          </cell>
          <cell r="K422">
            <v>88</v>
          </cell>
          <cell r="M422">
            <v>87</v>
          </cell>
        </row>
        <row r="423">
          <cell r="A423">
            <v>230649</v>
          </cell>
          <cell r="B423" t="str">
            <v>15</v>
          </cell>
          <cell r="C423" t="str">
            <v>Laurentides</v>
          </cell>
          <cell r="D423" t="str">
            <v>St-Jacques(Robert)</v>
          </cell>
          <cell r="F423" t="str">
            <v>3914 route 344</v>
          </cell>
          <cell r="G423" t="str">
            <v>Saint-Placide</v>
          </cell>
          <cell r="H423" t="str">
            <v>J0V2B0</v>
          </cell>
          <cell r="I423">
            <v>450</v>
          </cell>
          <cell r="J423">
            <v>2583786</v>
          </cell>
          <cell r="K423">
            <v>38</v>
          </cell>
          <cell r="L423">
            <v>3062</v>
          </cell>
          <cell r="M423">
            <v>39</v>
          </cell>
          <cell r="N423">
            <v>2335</v>
          </cell>
        </row>
        <row r="424">
          <cell r="A424">
            <v>230797</v>
          </cell>
          <cell r="B424" t="str">
            <v>08</v>
          </cell>
          <cell r="C424" t="str">
            <v>Abitibi-Témiscamingue</v>
          </cell>
          <cell r="D424" t="str">
            <v>Caron(Jean-Hugues)</v>
          </cell>
          <cell r="F424" t="str">
            <v>275, rang 2-3,</v>
          </cell>
          <cell r="G424" t="str">
            <v>Sainte-Germaine-Boulé</v>
          </cell>
          <cell r="H424" t="str">
            <v>J0Z1M0</v>
          </cell>
          <cell r="I424">
            <v>819</v>
          </cell>
          <cell r="J424">
            <v>7876712</v>
          </cell>
          <cell r="K424">
            <v>338</v>
          </cell>
          <cell r="L424">
            <v>83105</v>
          </cell>
          <cell r="M424">
            <v>337</v>
          </cell>
          <cell r="N424">
            <v>96277</v>
          </cell>
        </row>
        <row r="425">
          <cell r="A425">
            <v>231381</v>
          </cell>
          <cell r="B425" t="str">
            <v>12</v>
          </cell>
          <cell r="C425" t="str">
            <v>Chaudière-Appalaches</v>
          </cell>
          <cell r="D425" t="str">
            <v>Bernard(Bernardin)</v>
          </cell>
          <cell r="F425" t="str">
            <v>300 rang 3 Nord</v>
          </cell>
          <cell r="G425" t="str">
            <v>Saint-Victor</v>
          </cell>
          <cell r="H425" t="str">
            <v>G0M2B0</v>
          </cell>
          <cell r="I425">
            <v>418</v>
          </cell>
          <cell r="J425">
            <v>5883543</v>
          </cell>
          <cell r="K425">
            <v>23</v>
          </cell>
          <cell r="L425">
            <v>3788</v>
          </cell>
          <cell r="M425">
            <v>24</v>
          </cell>
          <cell r="N425">
            <v>3264</v>
          </cell>
        </row>
        <row r="426">
          <cell r="A426">
            <v>232231</v>
          </cell>
          <cell r="B426" t="str">
            <v>01</v>
          </cell>
          <cell r="C426" t="str">
            <v>Bas-Saint-Laurent</v>
          </cell>
          <cell r="D426" t="str">
            <v>St-Laurent(Roger)</v>
          </cell>
          <cell r="F426" t="str">
            <v>326 rang 3 Est</v>
          </cell>
          <cell r="G426" t="str">
            <v>Métis-sur-Mer</v>
          </cell>
          <cell r="H426" t="str">
            <v>G0J1S0</v>
          </cell>
          <cell r="I426">
            <v>418</v>
          </cell>
          <cell r="J426">
            <v>9363545</v>
          </cell>
          <cell r="K426">
            <v>13</v>
          </cell>
          <cell r="L426">
            <v>2498</v>
          </cell>
        </row>
        <row r="427">
          <cell r="A427">
            <v>232462</v>
          </cell>
          <cell r="B427" t="str">
            <v>12</v>
          </cell>
          <cell r="C427" t="str">
            <v>Chaudière-Appalaches</v>
          </cell>
          <cell r="D427" t="str">
            <v>Bolduc(Réal)</v>
          </cell>
          <cell r="F427" t="str">
            <v>649, Rang 6 Sud</v>
          </cell>
          <cell r="G427" t="str">
            <v>East Broughton</v>
          </cell>
          <cell r="H427" t="str">
            <v>G0N1G0</v>
          </cell>
          <cell r="I427">
            <v>418</v>
          </cell>
          <cell r="J427">
            <v>4272440</v>
          </cell>
          <cell r="K427">
            <v>50</v>
          </cell>
          <cell r="L427">
            <v>9396</v>
          </cell>
          <cell r="M427">
            <v>43</v>
          </cell>
          <cell r="N427">
            <v>5104</v>
          </cell>
        </row>
        <row r="428">
          <cell r="A428">
            <v>232769</v>
          </cell>
          <cell r="B428" t="str">
            <v>01</v>
          </cell>
          <cell r="C428" t="str">
            <v>Bas-Saint-Laurent</v>
          </cell>
          <cell r="D428" t="str">
            <v>Duchesne(Camille)</v>
          </cell>
          <cell r="F428" t="str">
            <v>57, chemin du rang Double</v>
          </cell>
          <cell r="G428" t="str">
            <v>Rimouski</v>
          </cell>
          <cell r="H428" t="str">
            <v>G5N5Z4</v>
          </cell>
          <cell r="I428">
            <v>418</v>
          </cell>
          <cell r="J428">
            <v>7355404</v>
          </cell>
          <cell r="K428">
            <v>20</v>
          </cell>
          <cell r="L428">
            <v>4293</v>
          </cell>
          <cell r="M428">
            <v>18</v>
          </cell>
          <cell r="N428">
            <v>5670</v>
          </cell>
        </row>
        <row r="429">
          <cell r="A429">
            <v>233072</v>
          </cell>
          <cell r="B429" t="str">
            <v>01</v>
          </cell>
          <cell r="C429" t="str">
            <v>Bas-Saint-Laurent</v>
          </cell>
          <cell r="D429" t="str">
            <v>Pelletier(Rosaire)</v>
          </cell>
          <cell r="F429" t="str">
            <v>1102, Côte St-Pierre, C.P. 128</v>
          </cell>
          <cell r="G429" t="str">
            <v>Sainte-Hélène</v>
          </cell>
          <cell r="H429" t="str">
            <v>G0L3J0</v>
          </cell>
          <cell r="I429">
            <v>418</v>
          </cell>
          <cell r="J429">
            <v>4923193</v>
          </cell>
          <cell r="K429">
            <v>12</v>
          </cell>
          <cell r="L429">
            <v>2315</v>
          </cell>
        </row>
        <row r="430">
          <cell r="A430">
            <v>234823</v>
          </cell>
          <cell r="B430" t="str">
            <v>15</v>
          </cell>
          <cell r="C430" t="str">
            <v>Laurentides</v>
          </cell>
          <cell r="D430" t="str">
            <v>Brunet(Yvon)</v>
          </cell>
          <cell r="F430" t="str">
            <v>1165, Coteau des Hêtres, R.R.2</v>
          </cell>
          <cell r="G430" t="str">
            <v>Saint-André-d'Argenteuil</v>
          </cell>
          <cell r="H430" t="str">
            <v>J0V1X0</v>
          </cell>
          <cell r="I430">
            <v>450</v>
          </cell>
          <cell r="J430">
            <v>5624792</v>
          </cell>
          <cell r="K430">
            <v>27</v>
          </cell>
          <cell r="M430">
            <v>25</v>
          </cell>
          <cell r="N430">
            <v>2327</v>
          </cell>
        </row>
        <row r="431">
          <cell r="A431">
            <v>235648</v>
          </cell>
          <cell r="B431" t="str">
            <v>08</v>
          </cell>
          <cell r="C431" t="str">
            <v>Abitibi-Témiscamingue</v>
          </cell>
          <cell r="D431" t="str">
            <v>Entreprise Agricole Les Coulées inc.</v>
          </cell>
          <cell r="E431" t="str">
            <v>Veillette(Vincent)</v>
          </cell>
          <cell r="F431" t="str">
            <v>234, rg 8-9 Ouest</v>
          </cell>
          <cell r="G431" t="str">
            <v>La Reine</v>
          </cell>
          <cell r="H431" t="str">
            <v>J0Z2L0</v>
          </cell>
          <cell r="I431">
            <v>819</v>
          </cell>
          <cell r="J431">
            <v>9472231</v>
          </cell>
          <cell r="K431">
            <v>311</v>
          </cell>
          <cell r="L431">
            <v>49502</v>
          </cell>
          <cell r="M431">
            <v>368</v>
          </cell>
          <cell r="N431">
            <v>54432</v>
          </cell>
        </row>
        <row r="432">
          <cell r="A432">
            <v>235739</v>
          </cell>
          <cell r="B432" t="str">
            <v>01</v>
          </cell>
          <cell r="C432" t="str">
            <v>Bas-Saint-Laurent</v>
          </cell>
          <cell r="D432" t="str">
            <v>St-Pierre(Jeannot)</v>
          </cell>
          <cell r="F432" t="str">
            <v>110 rang 4</v>
          </cell>
          <cell r="G432" t="str">
            <v>Saint-Cyprien (de Rivière-du-Loup)</v>
          </cell>
          <cell r="H432" t="str">
            <v>G0L2P0</v>
          </cell>
          <cell r="I432">
            <v>418</v>
          </cell>
          <cell r="J432">
            <v>9633007</v>
          </cell>
          <cell r="K432">
            <v>53</v>
          </cell>
          <cell r="L432">
            <v>2895</v>
          </cell>
          <cell r="M432">
            <v>49</v>
          </cell>
          <cell r="N432">
            <v>19121</v>
          </cell>
        </row>
        <row r="433">
          <cell r="A433">
            <v>236570</v>
          </cell>
          <cell r="B433" t="str">
            <v>17</v>
          </cell>
          <cell r="C433" t="str">
            <v>Centre-du-Québec</v>
          </cell>
          <cell r="D433" t="str">
            <v>Ferme des Cantons S.E.N.C.</v>
          </cell>
          <cell r="E433" t="str">
            <v>Vallières(François)</v>
          </cell>
          <cell r="F433" t="str">
            <v>2720, Rang 7</v>
          </cell>
          <cell r="G433" t="str">
            <v>Tingwick</v>
          </cell>
          <cell r="H433" t="str">
            <v>J0A1L0</v>
          </cell>
          <cell r="I433">
            <v>819</v>
          </cell>
          <cell r="J433">
            <v>3593583</v>
          </cell>
          <cell r="K433">
            <v>16</v>
          </cell>
          <cell r="M433">
            <v>15</v>
          </cell>
          <cell r="N433">
            <v>340</v>
          </cell>
        </row>
        <row r="434">
          <cell r="A434">
            <v>237081</v>
          </cell>
          <cell r="B434" t="str">
            <v>12</v>
          </cell>
          <cell r="C434" t="str">
            <v>Chaudière-Appalaches</v>
          </cell>
          <cell r="D434" t="str">
            <v>Côté(Sauveur)</v>
          </cell>
          <cell r="F434" t="str">
            <v>364, rang 4</v>
          </cell>
          <cell r="G434" t="str">
            <v>Saint-Janvier-de-Joly</v>
          </cell>
          <cell r="H434" t="str">
            <v>G0S1M0</v>
          </cell>
          <cell r="I434">
            <v>418</v>
          </cell>
          <cell r="J434">
            <v>7282443</v>
          </cell>
          <cell r="K434">
            <v>26</v>
          </cell>
          <cell r="L434">
            <v>4145</v>
          </cell>
          <cell r="M434">
            <v>23</v>
          </cell>
          <cell r="N434">
            <v>4394</v>
          </cell>
        </row>
        <row r="435">
          <cell r="A435">
            <v>237305</v>
          </cell>
          <cell r="B435" t="str">
            <v>12</v>
          </cell>
          <cell r="C435" t="str">
            <v>Chaudière-Appalaches</v>
          </cell>
          <cell r="D435" t="str">
            <v>Rhéaume(René)</v>
          </cell>
          <cell r="F435" t="str">
            <v>1245 St Étienne Nord</v>
          </cell>
          <cell r="G435" t="str">
            <v>Sainte-Marie</v>
          </cell>
          <cell r="H435" t="str">
            <v>G6E3A7</v>
          </cell>
          <cell r="I435">
            <v>418</v>
          </cell>
          <cell r="J435">
            <v>3876057</v>
          </cell>
          <cell r="K435">
            <v>122</v>
          </cell>
          <cell r="L435">
            <v>14062</v>
          </cell>
          <cell r="M435">
            <v>101</v>
          </cell>
          <cell r="N435">
            <v>18550</v>
          </cell>
        </row>
        <row r="436">
          <cell r="A436">
            <v>238360</v>
          </cell>
          <cell r="B436" t="str">
            <v>05</v>
          </cell>
          <cell r="C436" t="str">
            <v>Estrie</v>
          </cell>
          <cell r="D436" t="str">
            <v>Mac Millan(Angus)</v>
          </cell>
          <cell r="F436" t="str">
            <v>1005 Gould Station Road RR 3</v>
          </cell>
          <cell r="G436" t="str">
            <v>Bury</v>
          </cell>
          <cell r="H436" t="str">
            <v>J0B1J0</v>
          </cell>
          <cell r="I436">
            <v>819</v>
          </cell>
          <cell r="J436">
            <v>6574591</v>
          </cell>
          <cell r="K436">
            <v>47</v>
          </cell>
          <cell r="L436">
            <v>5610</v>
          </cell>
          <cell r="M436">
            <v>43</v>
          </cell>
          <cell r="N436">
            <v>5950</v>
          </cell>
        </row>
        <row r="437">
          <cell r="A437">
            <v>238444</v>
          </cell>
          <cell r="B437" t="str">
            <v>16</v>
          </cell>
          <cell r="C437" t="str">
            <v>Montérégie</v>
          </cell>
          <cell r="D437" t="str">
            <v>Beauregard(Patrice)</v>
          </cell>
          <cell r="F437" t="str">
            <v>448, chemin Warden</v>
          </cell>
          <cell r="G437" t="str">
            <v>Shefford</v>
          </cell>
          <cell r="H437" t="str">
            <v>J2M1G6</v>
          </cell>
          <cell r="I437">
            <v>450</v>
          </cell>
          <cell r="J437">
            <v>5393290</v>
          </cell>
          <cell r="K437">
            <v>12</v>
          </cell>
          <cell r="L437">
            <v>502</v>
          </cell>
        </row>
        <row r="438">
          <cell r="A438">
            <v>238782</v>
          </cell>
          <cell r="B438" t="str">
            <v>01</v>
          </cell>
          <cell r="C438" t="str">
            <v>Bas-Saint-Laurent</v>
          </cell>
          <cell r="D438" t="str">
            <v>Desrosiers(René)</v>
          </cell>
          <cell r="F438" t="str">
            <v>428 rang 4 ouest</v>
          </cell>
          <cell r="G438" t="str">
            <v>Sainte-Jeanne-d'Arc</v>
          </cell>
          <cell r="H438" t="str">
            <v>G0J2T0</v>
          </cell>
          <cell r="I438">
            <v>418</v>
          </cell>
          <cell r="J438">
            <v>7765676</v>
          </cell>
          <cell r="K438">
            <v>45</v>
          </cell>
          <cell r="L438">
            <v>8029</v>
          </cell>
          <cell r="M438">
            <v>47</v>
          </cell>
          <cell r="N438">
            <v>8029</v>
          </cell>
        </row>
        <row r="439">
          <cell r="A439">
            <v>239095</v>
          </cell>
          <cell r="B439" t="str">
            <v>12</v>
          </cell>
          <cell r="C439" t="str">
            <v>Chaudière-Appalaches</v>
          </cell>
          <cell r="D439" t="str">
            <v>Bédard(Bertrand)</v>
          </cell>
          <cell r="F439" t="str">
            <v>251-A, chemin Craig</v>
          </cell>
          <cell r="G439" t="str">
            <v>Saint-Patrice-de-Beaurivage</v>
          </cell>
          <cell r="H439" t="str">
            <v>G0S1B0</v>
          </cell>
          <cell r="I439">
            <v>418</v>
          </cell>
          <cell r="J439">
            <v>5962052</v>
          </cell>
          <cell r="K439">
            <v>77</v>
          </cell>
          <cell r="L439">
            <v>21518</v>
          </cell>
          <cell r="M439">
            <v>75</v>
          </cell>
          <cell r="N439">
            <v>16066</v>
          </cell>
        </row>
        <row r="440">
          <cell r="A440">
            <v>241810</v>
          </cell>
          <cell r="B440" t="str">
            <v>17</v>
          </cell>
          <cell r="C440" t="str">
            <v>Centre-du-Québec</v>
          </cell>
          <cell r="D440" t="str">
            <v>Daigle(Sylvain)</v>
          </cell>
          <cell r="F440" t="str">
            <v>505, rang de la Station</v>
          </cell>
          <cell r="G440" t="str">
            <v>Tingwick</v>
          </cell>
          <cell r="H440" t="str">
            <v>J0A1L0</v>
          </cell>
          <cell r="I440">
            <v>819</v>
          </cell>
          <cell r="J440">
            <v>3592023</v>
          </cell>
          <cell r="K440">
            <v>25</v>
          </cell>
          <cell r="L440">
            <v>1232</v>
          </cell>
          <cell r="M440">
            <v>22</v>
          </cell>
          <cell r="N440">
            <v>1232</v>
          </cell>
        </row>
        <row r="441">
          <cell r="A441">
            <v>242099</v>
          </cell>
          <cell r="B441" t="str">
            <v>08</v>
          </cell>
          <cell r="C441" t="str">
            <v>Abitibi-Témiscamingue</v>
          </cell>
          <cell r="D441" t="str">
            <v>Ferme Faucher enr.</v>
          </cell>
          <cell r="E441" t="str">
            <v>Faucher(Bertrand et Réjean)</v>
          </cell>
          <cell r="F441" t="str">
            <v>67, rang 6-7</v>
          </cell>
          <cell r="G441" t="str">
            <v>La Reine</v>
          </cell>
          <cell r="H441" t="str">
            <v>J0Z2L0</v>
          </cell>
          <cell r="I441">
            <v>819</v>
          </cell>
          <cell r="J441">
            <v>9472331</v>
          </cell>
          <cell r="K441">
            <v>27</v>
          </cell>
          <cell r="L441">
            <v>4399</v>
          </cell>
          <cell r="M441">
            <v>29</v>
          </cell>
          <cell r="N441">
            <v>2722</v>
          </cell>
        </row>
        <row r="442">
          <cell r="A442">
            <v>242479</v>
          </cell>
          <cell r="B442" t="str">
            <v>04</v>
          </cell>
          <cell r="C442" t="str">
            <v>Mauricie</v>
          </cell>
          <cell r="D442" t="str">
            <v>Ferme Mekinac inc.</v>
          </cell>
          <cell r="E442" t="str">
            <v>Naud(Roger)</v>
          </cell>
          <cell r="F442" t="str">
            <v>179 chemin de la Rivière</v>
          </cell>
          <cell r="G442" t="str">
            <v>Trois-Rives</v>
          </cell>
          <cell r="H442" t="str">
            <v>G0X2E0</v>
          </cell>
          <cell r="I442">
            <v>819</v>
          </cell>
          <cell r="J442">
            <v>6465556</v>
          </cell>
          <cell r="K442">
            <v>20</v>
          </cell>
          <cell r="L442">
            <v>4563</v>
          </cell>
        </row>
        <row r="443">
          <cell r="A443">
            <v>243188</v>
          </cell>
          <cell r="B443" t="str">
            <v>07</v>
          </cell>
          <cell r="C443" t="str">
            <v>Outaouais</v>
          </cell>
          <cell r="D443" t="str">
            <v>Drury(Charles Gibbons)</v>
          </cell>
          <cell r="E443" t="str">
            <v>Drury(Charles Gibbons)</v>
          </cell>
          <cell r="F443" t="str">
            <v>466, ch. des Érables</v>
          </cell>
          <cell r="G443" t="str">
            <v>La Pèche</v>
          </cell>
          <cell r="H443" t="str">
            <v>J0X1A0</v>
          </cell>
          <cell r="I443">
            <v>819</v>
          </cell>
          <cell r="J443">
            <v>4591025</v>
          </cell>
          <cell r="K443">
            <v>211</v>
          </cell>
          <cell r="L443">
            <v>54841</v>
          </cell>
          <cell r="M443">
            <v>223</v>
          </cell>
          <cell r="N443">
            <v>40105</v>
          </cell>
        </row>
        <row r="444">
          <cell r="A444">
            <v>243212</v>
          </cell>
          <cell r="B444" t="str">
            <v>05</v>
          </cell>
          <cell r="C444" t="str">
            <v>Estrie</v>
          </cell>
          <cell r="D444" t="str">
            <v>Ferme Claumi enr.</v>
          </cell>
          <cell r="E444" t="str">
            <v>Béliveau(Claude)</v>
          </cell>
          <cell r="F444" t="str">
            <v>80, chemin du Barrage, R.R. 5</v>
          </cell>
          <cell r="G444" t="str">
            <v>Lac-Mégantic</v>
          </cell>
          <cell r="H444" t="str">
            <v>G6B2S3</v>
          </cell>
          <cell r="I444">
            <v>819</v>
          </cell>
          <cell r="J444">
            <v>5492872</v>
          </cell>
          <cell r="K444">
            <v>58</v>
          </cell>
          <cell r="L444">
            <v>10260</v>
          </cell>
          <cell r="M444">
            <v>53</v>
          </cell>
          <cell r="N444">
            <v>8891</v>
          </cell>
        </row>
        <row r="445">
          <cell r="A445">
            <v>243790</v>
          </cell>
          <cell r="B445" t="str">
            <v>12</v>
          </cell>
          <cell r="C445" t="str">
            <v>Chaudière-Appalaches</v>
          </cell>
          <cell r="D445" t="str">
            <v>Drouin(Denis)</v>
          </cell>
          <cell r="F445" t="str">
            <v>75, St-Pierre</v>
          </cell>
          <cell r="G445" t="str">
            <v>Saint-Isidore (Beauce-Nord)</v>
          </cell>
          <cell r="H445" t="str">
            <v>G0S2S0</v>
          </cell>
          <cell r="I445">
            <v>418</v>
          </cell>
          <cell r="J445">
            <v>8825333</v>
          </cell>
          <cell r="K445">
            <v>37</v>
          </cell>
          <cell r="L445">
            <v>8661</v>
          </cell>
          <cell r="M445">
            <v>39</v>
          </cell>
          <cell r="N445">
            <v>9990</v>
          </cell>
        </row>
        <row r="446">
          <cell r="A446">
            <v>246132</v>
          </cell>
          <cell r="B446" t="str">
            <v>07</v>
          </cell>
          <cell r="C446" t="str">
            <v>Outaouais</v>
          </cell>
          <cell r="D446" t="str">
            <v>Dumouchel(Réjean)</v>
          </cell>
          <cell r="E446" t="str">
            <v>Dumouchel(Réjean)</v>
          </cell>
          <cell r="F446" t="str">
            <v>98, chemin Tancredia</v>
          </cell>
          <cell r="G446" t="str">
            <v>L'Ile-du-Grand-Calumet</v>
          </cell>
          <cell r="H446" t="str">
            <v>J0X1J0</v>
          </cell>
          <cell r="I446">
            <v>819</v>
          </cell>
          <cell r="J446">
            <v>6485254</v>
          </cell>
          <cell r="K446">
            <v>33</v>
          </cell>
          <cell r="L446">
            <v>5203</v>
          </cell>
          <cell r="M446">
            <v>31</v>
          </cell>
          <cell r="N446">
            <v>6632</v>
          </cell>
        </row>
        <row r="447">
          <cell r="A447">
            <v>247015</v>
          </cell>
          <cell r="B447" t="str">
            <v>12</v>
          </cell>
          <cell r="C447" t="str">
            <v>Chaudière-Appalaches</v>
          </cell>
          <cell r="D447" t="str">
            <v>Lapierre(Raymond)</v>
          </cell>
          <cell r="F447" t="str">
            <v>21, rue Père Gonthier</v>
          </cell>
          <cell r="G447" t="str">
            <v>Saint-Raphaël</v>
          </cell>
          <cell r="H447" t="str">
            <v>G0R4C0</v>
          </cell>
          <cell r="I447">
            <v>418</v>
          </cell>
          <cell r="J447">
            <v>2432425</v>
          </cell>
          <cell r="K447">
            <v>40</v>
          </cell>
          <cell r="L447">
            <v>9879</v>
          </cell>
          <cell r="M447">
            <v>38</v>
          </cell>
          <cell r="N447">
            <v>10349</v>
          </cell>
        </row>
        <row r="448">
          <cell r="A448">
            <v>247882</v>
          </cell>
          <cell r="B448" t="str">
            <v>16</v>
          </cell>
          <cell r="C448" t="str">
            <v>Montérégie</v>
          </cell>
          <cell r="D448" t="str">
            <v>Denis et Denise Rolland S.E.N.C.</v>
          </cell>
          <cell r="E448" t="str">
            <v>Rolland(Denis)</v>
          </cell>
          <cell r="F448" t="str">
            <v>808 rang montée Meunier</v>
          </cell>
          <cell r="G448" t="str">
            <v>Sainte-Anne-de-Sabrevois</v>
          </cell>
          <cell r="H448" t="str">
            <v>J0J2G0</v>
          </cell>
          <cell r="I448">
            <v>450</v>
          </cell>
          <cell r="J448">
            <v>3472492</v>
          </cell>
          <cell r="K448">
            <v>31</v>
          </cell>
          <cell r="L448">
            <v>4365</v>
          </cell>
          <cell r="M448">
            <v>34</v>
          </cell>
          <cell r="N448">
            <v>666</v>
          </cell>
        </row>
        <row r="449">
          <cell r="A449">
            <v>248799</v>
          </cell>
          <cell r="B449" t="str">
            <v>12</v>
          </cell>
          <cell r="C449" t="str">
            <v>Chaudière-Appalaches</v>
          </cell>
          <cell r="D449" t="str">
            <v>Bernier(Jean-Guy)</v>
          </cell>
          <cell r="F449" t="str">
            <v>2301, rang Nord Ouest</v>
          </cell>
          <cell r="G449" t="str">
            <v>Saint-Charles-de-Bellechasse</v>
          </cell>
          <cell r="H449" t="str">
            <v>G0R2T0</v>
          </cell>
          <cell r="I449">
            <v>418</v>
          </cell>
          <cell r="J449">
            <v>8876605</v>
          </cell>
          <cell r="K449">
            <v>38</v>
          </cell>
          <cell r="M449">
            <v>42</v>
          </cell>
          <cell r="N449">
            <v>996</v>
          </cell>
        </row>
        <row r="450">
          <cell r="A450">
            <v>249185</v>
          </cell>
          <cell r="B450" t="str">
            <v>12</v>
          </cell>
          <cell r="C450" t="str">
            <v>Chaudière-Appalaches</v>
          </cell>
          <cell r="D450" t="str">
            <v>Bourgault(Daniel)</v>
          </cell>
          <cell r="F450" t="str">
            <v>382, chemin Taché Est</v>
          </cell>
          <cell r="G450" t="str">
            <v>Saint-Marcel</v>
          </cell>
          <cell r="H450" t="str">
            <v>G0R3R0</v>
          </cell>
          <cell r="I450">
            <v>418</v>
          </cell>
          <cell r="J450">
            <v>3562727</v>
          </cell>
          <cell r="K450">
            <v>72</v>
          </cell>
          <cell r="L450">
            <v>20642</v>
          </cell>
          <cell r="M450">
            <v>69</v>
          </cell>
          <cell r="N450">
            <v>17466</v>
          </cell>
        </row>
        <row r="451">
          <cell r="A451">
            <v>253161</v>
          </cell>
          <cell r="B451" t="str">
            <v>07</v>
          </cell>
          <cell r="C451" t="str">
            <v>Outaouais</v>
          </cell>
          <cell r="D451" t="str">
            <v>Johnston(Robert)</v>
          </cell>
          <cell r="F451" t="str">
            <v>538, chemin des Érables, R.R. 1</v>
          </cell>
          <cell r="G451" t="str">
            <v>La Pèche</v>
          </cell>
          <cell r="H451" t="str">
            <v>J0X1A0</v>
          </cell>
          <cell r="I451">
            <v>819</v>
          </cell>
          <cell r="J451">
            <v>4592502</v>
          </cell>
          <cell r="K451">
            <v>25</v>
          </cell>
          <cell r="M451">
            <v>22</v>
          </cell>
        </row>
        <row r="452">
          <cell r="A452">
            <v>253476</v>
          </cell>
          <cell r="B452" t="str">
            <v>04</v>
          </cell>
          <cell r="C452" t="str">
            <v>Mauricie</v>
          </cell>
          <cell r="D452" t="str">
            <v>Bouchard(Gaétan)</v>
          </cell>
          <cell r="F452" t="str">
            <v>1460, Grand Rang</v>
          </cell>
          <cell r="G452" t="str">
            <v>Saint-Tite</v>
          </cell>
          <cell r="H452" t="str">
            <v>G0X3H0</v>
          </cell>
          <cell r="I452">
            <v>418</v>
          </cell>
          <cell r="J452">
            <v>3656732</v>
          </cell>
          <cell r="K452">
            <v>12</v>
          </cell>
          <cell r="L452">
            <v>579</v>
          </cell>
        </row>
        <row r="453">
          <cell r="A453">
            <v>253484</v>
          </cell>
          <cell r="B453" t="str">
            <v>16</v>
          </cell>
          <cell r="C453" t="str">
            <v>Montérégie</v>
          </cell>
          <cell r="D453" t="str">
            <v>St-Amant(Gilles)</v>
          </cell>
          <cell r="F453" t="str">
            <v>237 6ème Rg</v>
          </cell>
          <cell r="G453" t="str">
            <v>Saint-Théodore-d'Acton</v>
          </cell>
          <cell r="H453" t="str">
            <v>J0H1Z0</v>
          </cell>
          <cell r="I453">
            <v>450</v>
          </cell>
          <cell r="J453">
            <v>5463160</v>
          </cell>
          <cell r="K453">
            <v>20</v>
          </cell>
          <cell r="M453">
            <v>20</v>
          </cell>
          <cell r="N453">
            <v>1102</v>
          </cell>
        </row>
        <row r="454">
          <cell r="A454">
            <v>255554</v>
          </cell>
          <cell r="B454" t="str">
            <v>07</v>
          </cell>
          <cell r="C454" t="str">
            <v>Outaouais</v>
          </cell>
          <cell r="D454" t="str">
            <v>Meyer(Donald)</v>
          </cell>
          <cell r="F454" t="str">
            <v>R.R. 1, 781 Brookdale Road</v>
          </cell>
          <cell r="G454" t="str">
            <v>Namur</v>
          </cell>
          <cell r="H454" t="str">
            <v>J0V1N0</v>
          </cell>
          <cell r="I454">
            <v>819</v>
          </cell>
          <cell r="J454">
            <v>6872883</v>
          </cell>
          <cell r="K454">
            <v>17</v>
          </cell>
          <cell r="L454">
            <v>3971</v>
          </cell>
        </row>
        <row r="455">
          <cell r="A455">
            <v>256180</v>
          </cell>
          <cell r="B455" t="str">
            <v>12</v>
          </cell>
          <cell r="C455" t="str">
            <v>Chaudière-Appalaches</v>
          </cell>
          <cell r="D455" t="str">
            <v>O'Farrell(John)</v>
          </cell>
          <cell r="F455" t="str">
            <v>300, chemin de la rivière Etchemin</v>
          </cell>
          <cell r="G455" t="str">
            <v>Saint-Malachie</v>
          </cell>
          <cell r="H455" t="str">
            <v>G0R3N0</v>
          </cell>
          <cell r="I455">
            <v>418</v>
          </cell>
          <cell r="J455">
            <v>6422170</v>
          </cell>
          <cell r="K455">
            <v>34</v>
          </cell>
          <cell r="L455">
            <v>3690</v>
          </cell>
          <cell r="M455">
            <v>16</v>
          </cell>
        </row>
        <row r="456">
          <cell r="A456">
            <v>256503</v>
          </cell>
          <cell r="B456" t="str">
            <v>01</v>
          </cell>
          <cell r="C456" t="str">
            <v>Bas-Saint-Laurent</v>
          </cell>
          <cell r="D456" t="str">
            <v>La Ferme Hector Claveau et Fils inc.</v>
          </cell>
          <cell r="E456" t="str">
            <v>Claveau(Michel)</v>
          </cell>
          <cell r="F456" t="str">
            <v>205, Principale</v>
          </cell>
          <cell r="G456" t="str">
            <v>Les Hauteurs</v>
          </cell>
          <cell r="H456" t="str">
            <v>G0K1C0</v>
          </cell>
          <cell r="I456">
            <v>418</v>
          </cell>
          <cell r="J456">
            <v>7988437</v>
          </cell>
          <cell r="K456">
            <v>77</v>
          </cell>
          <cell r="L456">
            <v>16350</v>
          </cell>
          <cell r="M456">
            <v>70</v>
          </cell>
        </row>
        <row r="457">
          <cell r="A457">
            <v>257626</v>
          </cell>
          <cell r="B457" t="str">
            <v>12</v>
          </cell>
          <cell r="C457" t="str">
            <v>Chaudière-Appalaches</v>
          </cell>
          <cell r="D457" t="str">
            <v>Lachance(Armand)</v>
          </cell>
          <cell r="F457" t="str">
            <v>194, rue Notre-Dame</v>
          </cell>
          <cell r="G457" t="str">
            <v>East Broughton</v>
          </cell>
          <cell r="H457" t="str">
            <v>G0N1G0</v>
          </cell>
          <cell r="I457">
            <v>418</v>
          </cell>
          <cell r="J457">
            <v>4273628</v>
          </cell>
          <cell r="K457">
            <v>30</v>
          </cell>
          <cell r="L457">
            <v>2820</v>
          </cell>
          <cell r="M457">
            <v>28</v>
          </cell>
          <cell r="N457">
            <v>1232</v>
          </cell>
        </row>
        <row r="458">
          <cell r="A458">
            <v>259226</v>
          </cell>
          <cell r="B458" t="str">
            <v>05</v>
          </cell>
          <cell r="C458" t="str">
            <v>Estrie</v>
          </cell>
          <cell r="D458" t="str">
            <v>Lefebvre(Gérard)</v>
          </cell>
          <cell r="F458" t="str">
            <v>209 chemin Lefebvre</v>
          </cell>
          <cell r="G458" t="str">
            <v>Stukely-Sud</v>
          </cell>
          <cell r="H458" t="str">
            <v>J0E2J0</v>
          </cell>
          <cell r="I458">
            <v>450</v>
          </cell>
          <cell r="J458">
            <v>2972584</v>
          </cell>
          <cell r="K458">
            <v>34</v>
          </cell>
          <cell r="L458">
            <v>6318</v>
          </cell>
          <cell r="M458">
            <v>35</v>
          </cell>
          <cell r="N458">
            <v>2719</v>
          </cell>
        </row>
        <row r="459">
          <cell r="A459">
            <v>261206</v>
          </cell>
          <cell r="B459" t="str">
            <v>12</v>
          </cell>
          <cell r="C459" t="str">
            <v>Chaudière-Appalaches</v>
          </cell>
          <cell r="D459" t="str">
            <v>Prévost(Denis)</v>
          </cell>
          <cell r="F459" t="str">
            <v>703, Rang 7</v>
          </cell>
          <cell r="G459" t="str">
            <v>Sainte-Clotilde-de-Beauce</v>
          </cell>
          <cell r="H459" t="str">
            <v>G0N1C0</v>
          </cell>
          <cell r="I459">
            <v>418</v>
          </cell>
          <cell r="J459">
            <v>4275151</v>
          </cell>
          <cell r="K459">
            <v>53</v>
          </cell>
          <cell r="L459">
            <v>744</v>
          </cell>
          <cell r="M459">
            <v>54</v>
          </cell>
          <cell r="N459">
            <v>1287</v>
          </cell>
        </row>
        <row r="460">
          <cell r="A460">
            <v>262485</v>
          </cell>
          <cell r="B460" t="str">
            <v>12</v>
          </cell>
          <cell r="C460" t="str">
            <v>Chaudière-Appalaches</v>
          </cell>
          <cell r="D460" t="str">
            <v>Ferme Louber enr.</v>
          </cell>
          <cell r="E460" t="str">
            <v>Bégin(Bernard)</v>
          </cell>
          <cell r="F460" t="str">
            <v>1630, rang St-Martin</v>
          </cell>
          <cell r="G460" t="str">
            <v>Sainte-Marie</v>
          </cell>
          <cell r="H460" t="str">
            <v>G6E3A8</v>
          </cell>
          <cell r="I460">
            <v>418</v>
          </cell>
          <cell r="J460">
            <v>3877514</v>
          </cell>
          <cell r="K460">
            <v>158</v>
          </cell>
          <cell r="L460">
            <v>41781</v>
          </cell>
          <cell r="M460">
            <v>181</v>
          </cell>
          <cell r="N460">
            <v>40165</v>
          </cell>
        </row>
        <row r="461">
          <cell r="A461">
            <v>264721</v>
          </cell>
          <cell r="B461" t="str">
            <v>08</v>
          </cell>
          <cell r="C461" t="str">
            <v>Abitibi-Témiscamingue</v>
          </cell>
          <cell r="D461" t="str">
            <v>Godbout(Engelbert)</v>
          </cell>
          <cell r="F461" t="str">
            <v>689, rang 6-7</v>
          </cell>
          <cell r="G461" t="str">
            <v>Saint-Lambert-de-Desmeloizes</v>
          </cell>
          <cell r="H461" t="str">
            <v>J0Z1V0</v>
          </cell>
          <cell r="I461">
            <v>819</v>
          </cell>
          <cell r="J461">
            <v>7882600</v>
          </cell>
          <cell r="K461">
            <v>38</v>
          </cell>
          <cell r="L461">
            <v>6895</v>
          </cell>
          <cell r="M461">
            <v>38</v>
          </cell>
          <cell r="N461">
            <v>9323</v>
          </cell>
        </row>
        <row r="462">
          <cell r="A462">
            <v>266171</v>
          </cell>
          <cell r="B462" t="str">
            <v>09</v>
          </cell>
          <cell r="C462" t="str">
            <v>Cote-Nord</v>
          </cell>
          <cell r="D462" t="str">
            <v>Manning(Roger)</v>
          </cell>
          <cell r="F462" t="str">
            <v>207, rang Saint-Joseph</v>
          </cell>
          <cell r="G462" t="str">
            <v>Sacré-Coeur</v>
          </cell>
          <cell r="H462" t="str">
            <v>G0T1Y0</v>
          </cell>
          <cell r="I462">
            <v>418</v>
          </cell>
          <cell r="J462">
            <v>2364384</v>
          </cell>
          <cell r="K462">
            <v>43</v>
          </cell>
          <cell r="L462">
            <v>8191</v>
          </cell>
          <cell r="M462">
            <v>52</v>
          </cell>
          <cell r="N462">
            <v>7652</v>
          </cell>
        </row>
        <row r="463">
          <cell r="A463">
            <v>267047</v>
          </cell>
          <cell r="B463" t="str">
            <v>01</v>
          </cell>
          <cell r="C463" t="str">
            <v>Bas-Saint-Laurent</v>
          </cell>
          <cell r="D463" t="str">
            <v>Lamarre(Lionel)</v>
          </cell>
          <cell r="F463" t="str">
            <v>433, rang St-Louis sud</v>
          </cell>
          <cell r="G463" t="str">
            <v>Amqui</v>
          </cell>
          <cell r="H463" t="str">
            <v>G5J1A8</v>
          </cell>
          <cell r="I463">
            <v>418</v>
          </cell>
          <cell r="J463">
            <v>6295760</v>
          </cell>
          <cell r="K463">
            <v>14</v>
          </cell>
          <cell r="M463">
            <v>15</v>
          </cell>
        </row>
        <row r="464">
          <cell r="A464">
            <v>267906</v>
          </cell>
          <cell r="B464" t="str">
            <v>03</v>
          </cell>
          <cell r="C464" t="str">
            <v>Capitale-Nationale</v>
          </cell>
          <cell r="D464" t="str">
            <v>Tremblay(Édouard)</v>
          </cell>
          <cell r="E464" t="str">
            <v>Tremblay(André)</v>
          </cell>
          <cell r="F464" t="str">
            <v>207, chemin Mailloux</v>
          </cell>
          <cell r="G464" t="str">
            <v>La Malbaie</v>
          </cell>
          <cell r="H464" t="str">
            <v>G5A1G2</v>
          </cell>
          <cell r="I464">
            <v>418</v>
          </cell>
          <cell r="J464">
            <v>6651109</v>
          </cell>
          <cell r="K464">
            <v>87</v>
          </cell>
          <cell r="L464">
            <v>20023</v>
          </cell>
        </row>
        <row r="465">
          <cell r="A465">
            <v>269530</v>
          </cell>
          <cell r="B465" t="str">
            <v>17</v>
          </cell>
          <cell r="C465" t="str">
            <v>Centre-du-Québec</v>
          </cell>
          <cell r="D465" t="str">
            <v>Ferme du Village SENC</v>
          </cell>
          <cell r="E465" t="str">
            <v>Lafleur(Luc)</v>
          </cell>
          <cell r="F465" t="str">
            <v>1380, rang 8</v>
          </cell>
          <cell r="G465" t="str">
            <v>Saint-Edmond-de-Grantham</v>
          </cell>
          <cell r="H465" t="str">
            <v>J0C1K0</v>
          </cell>
          <cell r="I465">
            <v>819</v>
          </cell>
          <cell r="J465">
            <v>3954606</v>
          </cell>
          <cell r="K465">
            <v>52</v>
          </cell>
          <cell r="L465">
            <v>11916</v>
          </cell>
          <cell r="M465">
            <v>54</v>
          </cell>
          <cell r="N465">
            <v>14071</v>
          </cell>
        </row>
        <row r="466">
          <cell r="A466">
            <v>269704</v>
          </cell>
          <cell r="B466" t="str">
            <v>12</v>
          </cell>
          <cell r="C466" t="str">
            <v>Chaudière-Appalaches</v>
          </cell>
          <cell r="D466" t="str">
            <v>Grondin(Marcel)</v>
          </cell>
          <cell r="F466" t="str">
            <v>1168, 11e Rang</v>
          </cell>
          <cell r="G466" t="str">
            <v>Sainte-Clotilde-de-Beauce</v>
          </cell>
          <cell r="H466" t="str">
            <v>G0N1C0</v>
          </cell>
          <cell r="I466">
            <v>418</v>
          </cell>
          <cell r="J466">
            <v>4272071</v>
          </cell>
          <cell r="K466">
            <v>36</v>
          </cell>
          <cell r="L466">
            <v>3742</v>
          </cell>
          <cell r="M466">
            <v>37</v>
          </cell>
          <cell r="N466">
            <v>5592</v>
          </cell>
        </row>
        <row r="467">
          <cell r="A467">
            <v>272864</v>
          </cell>
          <cell r="B467" t="str">
            <v>05</v>
          </cell>
          <cell r="C467" t="str">
            <v>Estrie</v>
          </cell>
          <cell r="D467" t="str">
            <v>Fréchette(Yvan)</v>
          </cell>
          <cell r="F467" t="str">
            <v>1545, rang 2   Sud</v>
          </cell>
          <cell r="G467" t="str">
            <v>Weedon</v>
          </cell>
          <cell r="H467" t="str">
            <v>J0B3J0</v>
          </cell>
          <cell r="I467">
            <v>819</v>
          </cell>
          <cell r="J467">
            <v>8773042</v>
          </cell>
          <cell r="K467">
            <v>39</v>
          </cell>
          <cell r="L467">
            <v>7144</v>
          </cell>
        </row>
        <row r="468">
          <cell r="A468">
            <v>273268</v>
          </cell>
          <cell r="B468" t="str">
            <v>07</v>
          </cell>
          <cell r="C468" t="str">
            <v>Outaouais</v>
          </cell>
          <cell r="D468" t="str">
            <v>Leblanc(Jean-Marie)</v>
          </cell>
          <cell r="E468" t="str">
            <v>Leblanc(Jean-Marie)</v>
          </cell>
          <cell r="F468" t="str">
            <v>1287, route 321 Nord</v>
          </cell>
          <cell r="G468" t="str">
            <v>Saint-André-Avellin</v>
          </cell>
          <cell r="H468" t="str">
            <v>J0V1W0</v>
          </cell>
          <cell r="I468">
            <v>819</v>
          </cell>
          <cell r="J468">
            <v>4287384</v>
          </cell>
          <cell r="K468">
            <v>26</v>
          </cell>
          <cell r="L468">
            <v>1874</v>
          </cell>
          <cell r="M468">
            <v>22</v>
          </cell>
          <cell r="N468">
            <v>1874</v>
          </cell>
        </row>
        <row r="469">
          <cell r="A469">
            <v>273326</v>
          </cell>
          <cell r="B469" t="str">
            <v>08</v>
          </cell>
          <cell r="C469" t="str">
            <v>Abitibi-Témiscamingue</v>
          </cell>
          <cell r="D469" t="str">
            <v>Paquet(André)</v>
          </cell>
          <cell r="F469" t="str">
            <v>25 Fugère, C.P.871</v>
          </cell>
          <cell r="G469" t="str">
            <v>Fugèreville</v>
          </cell>
          <cell r="H469" t="str">
            <v>J0Z2A0</v>
          </cell>
          <cell r="I469">
            <v>819</v>
          </cell>
          <cell r="J469">
            <v>7483481</v>
          </cell>
          <cell r="K469">
            <v>41</v>
          </cell>
          <cell r="L469">
            <v>6725</v>
          </cell>
          <cell r="M469">
            <v>43</v>
          </cell>
        </row>
        <row r="470">
          <cell r="A470">
            <v>274217</v>
          </cell>
          <cell r="B470" t="str">
            <v>12</v>
          </cell>
          <cell r="C470" t="str">
            <v>Chaudière-Appalaches</v>
          </cell>
          <cell r="D470" t="str">
            <v>Vaillancourt(Fernand)</v>
          </cell>
          <cell r="F470" t="str">
            <v>166, rang St-David</v>
          </cell>
          <cell r="G470" t="str">
            <v>Saint-Patrice-de-Beaurivage</v>
          </cell>
          <cell r="H470" t="str">
            <v>G0S1B0</v>
          </cell>
          <cell r="I470">
            <v>418</v>
          </cell>
          <cell r="J470">
            <v>5962627</v>
          </cell>
          <cell r="K470">
            <v>45</v>
          </cell>
          <cell r="L470">
            <v>4815</v>
          </cell>
          <cell r="M470">
            <v>44</v>
          </cell>
          <cell r="N470">
            <v>6179</v>
          </cell>
        </row>
        <row r="471">
          <cell r="A471">
            <v>274852</v>
          </cell>
          <cell r="B471" t="str">
            <v>17</v>
          </cell>
          <cell r="C471" t="str">
            <v>Centre-du-Québec</v>
          </cell>
          <cell r="D471" t="str">
            <v>Gagné(Albert)</v>
          </cell>
          <cell r="F471" t="str">
            <v>2619, rang 8</v>
          </cell>
          <cell r="G471" t="str">
            <v>Inverness</v>
          </cell>
          <cell r="H471" t="str">
            <v>G0S1K0</v>
          </cell>
          <cell r="I471">
            <v>418</v>
          </cell>
          <cell r="J471">
            <v>4532682</v>
          </cell>
          <cell r="K471">
            <v>23</v>
          </cell>
          <cell r="L471">
            <v>2240</v>
          </cell>
          <cell r="M471">
            <v>19</v>
          </cell>
          <cell r="N471">
            <v>2519</v>
          </cell>
        </row>
        <row r="472">
          <cell r="A472">
            <v>275362</v>
          </cell>
          <cell r="B472" t="str">
            <v>12</v>
          </cell>
          <cell r="C472" t="str">
            <v>Chaudière-Appalaches</v>
          </cell>
          <cell r="D472" t="str">
            <v>Gingras(Édouard)</v>
          </cell>
          <cell r="F472" t="str">
            <v>512, route Gingras</v>
          </cell>
          <cell r="G472" t="str">
            <v>Sainte-Agathe-de-Lotbinière</v>
          </cell>
          <cell r="H472" t="str">
            <v>G0S2A0</v>
          </cell>
          <cell r="I472">
            <v>418</v>
          </cell>
          <cell r="J472">
            <v>4532348</v>
          </cell>
          <cell r="K472">
            <v>50</v>
          </cell>
          <cell r="L472">
            <v>1584</v>
          </cell>
          <cell r="M472">
            <v>45</v>
          </cell>
          <cell r="N472">
            <v>2439</v>
          </cell>
        </row>
        <row r="473">
          <cell r="A473">
            <v>275990</v>
          </cell>
          <cell r="B473" t="str">
            <v>16</v>
          </cell>
          <cell r="C473" t="str">
            <v>Montérégie</v>
          </cell>
          <cell r="D473" t="str">
            <v>Rouleau(Marcel)</v>
          </cell>
          <cell r="F473" t="str">
            <v>543 Rivière la Guerre</v>
          </cell>
          <cell r="G473" t="str">
            <v>Saint-Anicet</v>
          </cell>
          <cell r="H473" t="str">
            <v>J0S1M0</v>
          </cell>
          <cell r="I473">
            <v>450</v>
          </cell>
          <cell r="J473">
            <v>2644281</v>
          </cell>
          <cell r="K473">
            <v>11</v>
          </cell>
          <cell r="L473">
            <v>340</v>
          </cell>
        </row>
        <row r="474">
          <cell r="A474">
            <v>276410</v>
          </cell>
          <cell r="B474" t="str">
            <v>12</v>
          </cell>
          <cell r="C474" t="str">
            <v>Chaudière-Appalaches</v>
          </cell>
          <cell r="D474" t="str">
            <v>Thibodeau(Robert)</v>
          </cell>
          <cell r="F474" t="str">
            <v>172 avenue Lambert</v>
          </cell>
          <cell r="G474" t="str">
            <v>Beauceville</v>
          </cell>
          <cell r="H474" t="str">
            <v>G5X1T3</v>
          </cell>
          <cell r="I474">
            <v>418</v>
          </cell>
          <cell r="J474">
            <v>7746738</v>
          </cell>
          <cell r="K474">
            <v>20</v>
          </cell>
          <cell r="L474">
            <v>3260</v>
          </cell>
          <cell r="M474">
            <v>20</v>
          </cell>
          <cell r="N474">
            <v>1988</v>
          </cell>
        </row>
        <row r="475">
          <cell r="A475">
            <v>277293</v>
          </cell>
          <cell r="B475" t="str">
            <v>16</v>
          </cell>
          <cell r="C475" t="str">
            <v>Montérégie</v>
          </cell>
          <cell r="D475" t="str">
            <v>Bourdon(Jacques)</v>
          </cell>
          <cell r="F475" t="str">
            <v>670 rang 3</v>
          </cell>
          <cell r="G475" t="str">
            <v>Sainte-Clotilde-de-Châteauguay</v>
          </cell>
          <cell r="H475" t="str">
            <v>J0L1W0</v>
          </cell>
          <cell r="I475">
            <v>450</v>
          </cell>
          <cell r="J475">
            <v>8263272</v>
          </cell>
          <cell r="K475">
            <v>17</v>
          </cell>
        </row>
        <row r="476">
          <cell r="A476">
            <v>278333</v>
          </cell>
          <cell r="B476" t="str">
            <v>07</v>
          </cell>
          <cell r="C476" t="str">
            <v>Outaouais</v>
          </cell>
          <cell r="D476" t="str">
            <v>Mallon(Leslie)</v>
          </cell>
          <cell r="F476" t="str">
            <v>140, chemin de la Savane, R.R. 1</v>
          </cell>
          <cell r="G476" t="str">
            <v>Val-des-Monts</v>
          </cell>
          <cell r="H476" t="str">
            <v>J8N3B5</v>
          </cell>
          <cell r="I476">
            <v>819</v>
          </cell>
          <cell r="J476">
            <v>4574279</v>
          </cell>
          <cell r="K476">
            <v>37</v>
          </cell>
          <cell r="L476">
            <v>5002</v>
          </cell>
          <cell r="M476">
            <v>36</v>
          </cell>
          <cell r="N476">
            <v>5002</v>
          </cell>
        </row>
        <row r="477">
          <cell r="A477">
            <v>279190</v>
          </cell>
          <cell r="B477" t="str">
            <v>16</v>
          </cell>
          <cell r="C477" t="str">
            <v>Montérégie</v>
          </cell>
          <cell r="D477" t="str">
            <v>Gazaille(France)</v>
          </cell>
          <cell r="E477" t="str">
            <v>Gazaille(France)</v>
          </cell>
          <cell r="F477" t="str">
            <v>608, rue des Érables, app. 2</v>
          </cell>
          <cell r="G477" t="str">
            <v>Roxton Pond</v>
          </cell>
          <cell r="H477" t="str">
            <v>J0E1Z0</v>
          </cell>
          <cell r="I477">
            <v>450</v>
          </cell>
          <cell r="J477">
            <v>3754812</v>
          </cell>
          <cell r="K477">
            <v>52</v>
          </cell>
          <cell r="L477">
            <v>6349</v>
          </cell>
          <cell r="M477">
            <v>54</v>
          </cell>
          <cell r="N477">
            <v>6220</v>
          </cell>
        </row>
        <row r="478">
          <cell r="A478">
            <v>279224</v>
          </cell>
          <cell r="B478" t="str">
            <v>05</v>
          </cell>
          <cell r="C478" t="str">
            <v>Estrie</v>
          </cell>
          <cell r="D478" t="str">
            <v>Harrison(Darcey)</v>
          </cell>
          <cell r="E478" t="str">
            <v>Harrison(Dwayne)</v>
          </cell>
          <cell r="F478" t="str">
            <v>641, chemin Hardwoodflat, R.R.3</v>
          </cell>
          <cell r="G478" t="str">
            <v>Bury</v>
          </cell>
          <cell r="H478" t="str">
            <v>J0B1J0</v>
          </cell>
          <cell r="I478">
            <v>819</v>
          </cell>
          <cell r="J478">
            <v>8723345</v>
          </cell>
          <cell r="K478">
            <v>113</v>
          </cell>
          <cell r="L478">
            <v>5295</v>
          </cell>
          <cell r="M478">
            <v>100</v>
          </cell>
          <cell r="N478">
            <v>24343</v>
          </cell>
        </row>
        <row r="479">
          <cell r="A479">
            <v>279497</v>
          </cell>
          <cell r="B479" t="str">
            <v>08</v>
          </cell>
          <cell r="C479" t="str">
            <v>Abitibi-Témiscamingue</v>
          </cell>
          <cell r="D479" t="str">
            <v>Laroche(Fernand)</v>
          </cell>
          <cell r="F479" t="str">
            <v>602, route 111</v>
          </cell>
          <cell r="G479" t="str">
            <v>Launay</v>
          </cell>
          <cell r="H479" t="str">
            <v>J0Y1W0</v>
          </cell>
          <cell r="I479">
            <v>819</v>
          </cell>
          <cell r="J479">
            <v>7962678</v>
          </cell>
          <cell r="K479">
            <v>16</v>
          </cell>
          <cell r="L479">
            <v>1818</v>
          </cell>
          <cell r="M479">
            <v>15</v>
          </cell>
          <cell r="N479">
            <v>1818</v>
          </cell>
        </row>
        <row r="480">
          <cell r="A480">
            <v>279620</v>
          </cell>
          <cell r="B480" t="str">
            <v>17</v>
          </cell>
          <cell r="C480" t="str">
            <v>Centre-du-Québec</v>
          </cell>
          <cell r="D480" t="str">
            <v>Dumont(Marcel)</v>
          </cell>
          <cell r="F480" t="str">
            <v>1588 St-Laurent</v>
          </cell>
          <cell r="G480" t="str">
            <v>Plessisville</v>
          </cell>
          <cell r="H480" t="str">
            <v>G6L2P7</v>
          </cell>
          <cell r="I480">
            <v>819</v>
          </cell>
          <cell r="J480">
            <v>3628112</v>
          </cell>
          <cell r="K480">
            <v>64</v>
          </cell>
          <cell r="L480">
            <v>4593</v>
          </cell>
          <cell r="M480">
            <v>68</v>
          </cell>
          <cell r="N480">
            <v>1249</v>
          </cell>
        </row>
        <row r="481">
          <cell r="A481">
            <v>279737</v>
          </cell>
          <cell r="B481" t="str">
            <v>12</v>
          </cell>
          <cell r="C481" t="str">
            <v>Chaudière-Appalaches</v>
          </cell>
          <cell r="D481" t="str">
            <v>McRae(Succession Éric)</v>
          </cell>
          <cell r="E481" t="str">
            <v>McRae(Rick)</v>
          </cell>
          <cell r="F481" t="str">
            <v>20, Craig's Road</v>
          </cell>
          <cell r="G481" t="str">
            <v>Kinnear's Mills</v>
          </cell>
          <cell r="H481" t="str">
            <v>G0N1K0</v>
          </cell>
          <cell r="I481">
            <v>418</v>
          </cell>
          <cell r="J481">
            <v>4243713</v>
          </cell>
          <cell r="K481">
            <v>22</v>
          </cell>
          <cell r="L481">
            <v>1124</v>
          </cell>
        </row>
        <row r="482">
          <cell r="A482">
            <v>283267</v>
          </cell>
          <cell r="B482" t="str">
            <v>07</v>
          </cell>
          <cell r="C482" t="str">
            <v>Outaouais</v>
          </cell>
          <cell r="D482" t="str">
            <v>Pilon(Denis V.)</v>
          </cell>
          <cell r="F482" t="str">
            <v>1328, ch. côte St-Pierre</v>
          </cell>
          <cell r="G482" t="str">
            <v>Saint-André-Avellin</v>
          </cell>
          <cell r="H482" t="str">
            <v>J0V1W0</v>
          </cell>
          <cell r="I482">
            <v>819</v>
          </cell>
          <cell r="J482">
            <v>4283517</v>
          </cell>
          <cell r="K482">
            <v>46</v>
          </cell>
          <cell r="L482">
            <v>5451</v>
          </cell>
          <cell r="M482">
            <v>47</v>
          </cell>
          <cell r="N482">
            <v>10647</v>
          </cell>
        </row>
        <row r="483">
          <cell r="A483">
            <v>283275</v>
          </cell>
          <cell r="B483" t="str">
            <v>16</v>
          </cell>
          <cell r="C483" t="str">
            <v>Montérégie</v>
          </cell>
          <cell r="D483" t="str">
            <v>Bernard(Jacques)</v>
          </cell>
          <cell r="F483" t="str">
            <v>532, rue Mountain</v>
          </cell>
          <cell r="G483" t="str">
            <v>Granby</v>
          </cell>
          <cell r="H483" t="str">
            <v>J2G8C6</v>
          </cell>
          <cell r="I483">
            <v>450</v>
          </cell>
          <cell r="J483">
            <v>3721392</v>
          </cell>
          <cell r="K483">
            <v>37</v>
          </cell>
          <cell r="L483">
            <v>1732</v>
          </cell>
          <cell r="M483">
            <v>34</v>
          </cell>
        </row>
        <row r="484">
          <cell r="A484">
            <v>284323</v>
          </cell>
          <cell r="B484" t="str">
            <v>01</v>
          </cell>
          <cell r="C484" t="str">
            <v>Bas-Saint-Laurent</v>
          </cell>
          <cell r="D484" t="str">
            <v>Roy(Jacques)</v>
          </cell>
          <cell r="F484" t="str">
            <v>891 rue Roy</v>
          </cell>
          <cell r="G484" t="str">
            <v>Sainte-Angèle-de-Mérici</v>
          </cell>
          <cell r="H484" t="str">
            <v>G0J2H0</v>
          </cell>
          <cell r="I484">
            <v>418</v>
          </cell>
          <cell r="J484">
            <v>7755882</v>
          </cell>
          <cell r="K484">
            <v>57</v>
          </cell>
          <cell r="L484">
            <v>8591</v>
          </cell>
          <cell r="M484">
            <v>55</v>
          </cell>
          <cell r="N484">
            <v>6476</v>
          </cell>
        </row>
        <row r="485">
          <cell r="A485">
            <v>284414</v>
          </cell>
          <cell r="B485" t="str">
            <v>12</v>
          </cell>
          <cell r="C485" t="str">
            <v>Chaudière-Appalaches</v>
          </cell>
          <cell r="D485" t="str">
            <v>Ferme des Roy inc.</v>
          </cell>
          <cell r="E485" t="str">
            <v>Roy(Simon)</v>
          </cell>
          <cell r="F485" t="str">
            <v>330, rue Barbin</v>
          </cell>
          <cell r="G485" t="str">
            <v>Sainte-Croix</v>
          </cell>
          <cell r="H485" t="str">
            <v>G0S2H0</v>
          </cell>
          <cell r="I485">
            <v>418</v>
          </cell>
          <cell r="J485">
            <v>9263225</v>
          </cell>
          <cell r="K485">
            <v>77</v>
          </cell>
          <cell r="L485">
            <v>9700</v>
          </cell>
          <cell r="M485">
            <v>81</v>
          </cell>
          <cell r="N485">
            <v>2233</v>
          </cell>
        </row>
        <row r="486">
          <cell r="A486">
            <v>285759</v>
          </cell>
          <cell r="B486" t="str">
            <v>12</v>
          </cell>
          <cell r="C486" t="str">
            <v>Chaudière-Appalaches</v>
          </cell>
          <cell r="D486" t="str">
            <v>Tardif(Gervais)</v>
          </cell>
          <cell r="F486" t="str">
            <v>24, rue Principale</v>
          </cell>
          <cell r="G486" t="str">
            <v>Saint-Apollinaire</v>
          </cell>
          <cell r="H486" t="str">
            <v>G0S2E0</v>
          </cell>
          <cell r="I486">
            <v>418</v>
          </cell>
          <cell r="J486">
            <v>8813183</v>
          </cell>
          <cell r="K486">
            <v>24</v>
          </cell>
          <cell r="L486">
            <v>694</v>
          </cell>
        </row>
        <row r="487">
          <cell r="A487">
            <v>285932</v>
          </cell>
          <cell r="B487" t="str">
            <v>17</v>
          </cell>
          <cell r="C487" t="str">
            <v>Centre-du-Québec</v>
          </cell>
          <cell r="D487" t="str">
            <v>Bilodeau(Yvon)</v>
          </cell>
          <cell r="E487" t="str">
            <v>Bilodeau(Yvon)</v>
          </cell>
          <cell r="F487" t="str">
            <v>970, rang 9</v>
          </cell>
          <cell r="G487" t="str">
            <v>Laurierville</v>
          </cell>
          <cell r="H487" t="str">
            <v>G0S1P0</v>
          </cell>
          <cell r="I487">
            <v>819</v>
          </cell>
          <cell r="J487">
            <v>3654656</v>
          </cell>
          <cell r="K487">
            <v>69</v>
          </cell>
          <cell r="L487">
            <v>8861</v>
          </cell>
          <cell r="M487">
            <v>70</v>
          </cell>
          <cell r="N487">
            <v>15685</v>
          </cell>
        </row>
        <row r="488">
          <cell r="A488">
            <v>287458</v>
          </cell>
          <cell r="B488" t="str">
            <v>17</v>
          </cell>
          <cell r="C488" t="str">
            <v>Centre-du-Québec</v>
          </cell>
          <cell r="D488" t="str">
            <v>Ferme Day Break S.E.N.C.</v>
          </cell>
          <cell r="E488" t="str">
            <v>Morin(Danny)</v>
          </cell>
          <cell r="F488" t="str">
            <v>474, rang 4, R.R. 1</v>
          </cell>
          <cell r="G488" t="str">
            <v>Saint-Félix-de-Kingsey</v>
          </cell>
          <cell r="H488" t="str">
            <v>J0B2T0</v>
          </cell>
          <cell r="I488">
            <v>819</v>
          </cell>
          <cell r="J488">
            <v>8482320</v>
          </cell>
          <cell r="K488">
            <v>13</v>
          </cell>
        </row>
        <row r="489">
          <cell r="A489">
            <v>288183</v>
          </cell>
          <cell r="B489" t="str">
            <v>07</v>
          </cell>
          <cell r="C489" t="str">
            <v>Outaouais</v>
          </cell>
          <cell r="D489" t="str">
            <v>Lafontaine(Noël)</v>
          </cell>
          <cell r="F489" t="str">
            <v>378, route 105</v>
          </cell>
          <cell r="G489" t="str">
            <v>Bois-Franc</v>
          </cell>
          <cell r="H489" t="str">
            <v>J9E3A9</v>
          </cell>
          <cell r="I489">
            <v>819</v>
          </cell>
          <cell r="J489">
            <v>4493056</v>
          </cell>
          <cell r="K489">
            <v>31</v>
          </cell>
          <cell r="M489">
            <v>29</v>
          </cell>
        </row>
        <row r="490">
          <cell r="A490">
            <v>288571</v>
          </cell>
          <cell r="B490" t="str">
            <v>12</v>
          </cell>
          <cell r="C490" t="str">
            <v>Chaudière-Appalaches</v>
          </cell>
          <cell r="D490" t="str">
            <v>Sylvain(Jean-Louis)</v>
          </cell>
          <cell r="F490" t="str">
            <v>830, rue des Pionniers</v>
          </cell>
          <cell r="G490" t="str">
            <v>Saint-Séverin (de Beauce)</v>
          </cell>
          <cell r="H490" t="str">
            <v>G0N1V0</v>
          </cell>
          <cell r="I490">
            <v>418</v>
          </cell>
          <cell r="J490">
            <v>4263119</v>
          </cell>
          <cell r="K490">
            <v>21</v>
          </cell>
          <cell r="L490">
            <v>2717</v>
          </cell>
          <cell r="M490">
            <v>20</v>
          </cell>
          <cell r="N490">
            <v>3654</v>
          </cell>
        </row>
        <row r="491">
          <cell r="A491">
            <v>289298</v>
          </cell>
          <cell r="B491" t="str">
            <v>12</v>
          </cell>
          <cell r="C491" t="str">
            <v>Chaudière-Appalaches</v>
          </cell>
          <cell r="D491" t="str">
            <v>Lessard(Germain)</v>
          </cell>
          <cell r="F491" t="str">
            <v>555, rang 3</v>
          </cell>
          <cell r="G491" t="str">
            <v>Saint-Jules</v>
          </cell>
          <cell r="H491" t="str">
            <v>G0N1R0</v>
          </cell>
          <cell r="I491">
            <v>418</v>
          </cell>
          <cell r="J491">
            <v>4262620</v>
          </cell>
          <cell r="K491">
            <v>14</v>
          </cell>
          <cell r="L491">
            <v>2762</v>
          </cell>
        </row>
        <row r="492">
          <cell r="A492">
            <v>291039</v>
          </cell>
          <cell r="B492" t="str">
            <v>05</v>
          </cell>
          <cell r="C492" t="str">
            <v>Estrie</v>
          </cell>
          <cell r="D492" t="str">
            <v>Lessard(Yvon)</v>
          </cell>
          <cell r="F492" t="str">
            <v>328 rang 9</v>
          </cell>
          <cell r="G492" t="str">
            <v>Saint-Isidore-de-Clifton</v>
          </cell>
          <cell r="H492" t="str">
            <v>J0B2X0</v>
          </cell>
          <cell r="I492">
            <v>819</v>
          </cell>
          <cell r="J492">
            <v>6583690</v>
          </cell>
          <cell r="K492">
            <v>80</v>
          </cell>
          <cell r="L492">
            <v>2394</v>
          </cell>
          <cell r="M492">
            <v>70</v>
          </cell>
          <cell r="N492">
            <v>9495</v>
          </cell>
        </row>
        <row r="493">
          <cell r="A493">
            <v>291427</v>
          </cell>
          <cell r="B493" t="str">
            <v>17</v>
          </cell>
          <cell r="C493" t="str">
            <v>Centre-du-Québec</v>
          </cell>
          <cell r="D493" t="str">
            <v>Pinette(Jean)</v>
          </cell>
          <cell r="F493" t="str">
            <v>711, chemin Gosford</v>
          </cell>
          <cell r="G493" t="str">
            <v>Saint-Ferdinand (d'Halifax)</v>
          </cell>
          <cell r="H493" t="str">
            <v>G0N1N0</v>
          </cell>
          <cell r="I493">
            <v>418</v>
          </cell>
          <cell r="J493">
            <v>4283252</v>
          </cell>
          <cell r="K493">
            <v>25</v>
          </cell>
          <cell r="L493">
            <v>4844</v>
          </cell>
          <cell r="M493">
            <v>23</v>
          </cell>
          <cell r="N493">
            <v>5597</v>
          </cell>
        </row>
        <row r="494">
          <cell r="A494">
            <v>291583</v>
          </cell>
          <cell r="B494" t="str">
            <v>07</v>
          </cell>
          <cell r="C494" t="str">
            <v>Outaouais</v>
          </cell>
          <cell r="D494" t="str">
            <v>Boucher Laurent &amp; Roger</v>
          </cell>
          <cell r="E494" t="str">
            <v>Boucher(Laurent et Roger)</v>
          </cell>
          <cell r="F494" t="str">
            <v>1235, ch. Thomas Sud, R.R. 1</v>
          </cell>
          <cell r="G494" t="str">
            <v>Notre-Dame-de-la-Salette</v>
          </cell>
          <cell r="H494" t="str">
            <v>J0X2L0</v>
          </cell>
          <cell r="I494">
            <v>819</v>
          </cell>
          <cell r="J494">
            <v>7662231</v>
          </cell>
          <cell r="K494">
            <v>72</v>
          </cell>
          <cell r="L494">
            <v>5678</v>
          </cell>
          <cell r="M494">
            <v>94</v>
          </cell>
          <cell r="N494">
            <v>4990</v>
          </cell>
        </row>
        <row r="495">
          <cell r="A495">
            <v>291633</v>
          </cell>
          <cell r="B495" t="str">
            <v>16</v>
          </cell>
          <cell r="C495" t="str">
            <v>Montérégie</v>
          </cell>
          <cell r="D495" t="str">
            <v>Les Prés Verts M.B. Ltée</v>
          </cell>
          <cell r="E495" t="str">
            <v>Brouillard(Marcel)</v>
          </cell>
          <cell r="F495" t="str">
            <v>135, rang 4 Sud</v>
          </cell>
          <cell r="G495" t="str">
            <v>Saint-Marcel-de-Richelieu</v>
          </cell>
          <cell r="H495" t="str">
            <v>J0H1T0</v>
          </cell>
          <cell r="I495">
            <v>450</v>
          </cell>
          <cell r="J495">
            <v>7942755</v>
          </cell>
          <cell r="K495">
            <v>15</v>
          </cell>
          <cell r="L495">
            <v>2037</v>
          </cell>
          <cell r="M495">
            <v>5</v>
          </cell>
        </row>
        <row r="496">
          <cell r="A496">
            <v>292946</v>
          </cell>
          <cell r="B496" t="str">
            <v>16</v>
          </cell>
          <cell r="C496" t="str">
            <v>Montérégie</v>
          </cell>
          <cell r="D496" t="str">
            <v>Hupin(François)</v>
          </cell>
          <cell r="F496" t="str">
            <v>407, chemin de Granby</v>
          </cell>
          <cell r="G496" t="str">
            <v>Bromont</v>
          </cell>
          <cell r="H496" t="str">
            <v>J2L1G7</v>
          </cell>
          <cell r="I496">
            <v>450</v>
          </cell>
          <cell r="J496">
            <v>5343151</v>
          </cell>
          <cell r="K496">
            <v>79</v>
          </cell>
          <cell r="L496">
            <v>14745</v>
          </cell>
          <cell r="M496">
            <v>74</v>
          </cell>
          <cell r="N496">
            <v>15196</v>
          </cell>
        </row>
        <row r="497">
          <cell r="A497">
            <v>293449</v>
          </cell>
          <cell r="B497" t="str">
            <v>12</v>
          </cell>
          <cell r="C497" t="str">
            <v>Chaudière-Appalaches</v>
          </cell>
          <cell r="D497" t="str">
            <v>Fillion(Gilles)</v>
          </cell>
          <cell r="F497" t="str">
            <v>504, chemin de la rivière Etchemin</v>
          </cell>
          <cell r="G497" t="str">
            <v>Sainte-Claire (de Bellechasse)</v>
          </cell>
          <cell r="H497" t="str">
            <v>G0R2V0</v>
          </cell>
          <cell r="I497">
            <v>418</v>
          </cell>
          <cell r="J497">
            <v>8833245</v>
          </cell>
          <cell r="K497">
            <v>16</v>
          </cell>
          <cell r="L497">
            <v>2214</v>
          </cell>
          <cell r="M497">
            <v>16</v>
          </cell>
          <cell r="N497">
            <v>4275</v>
          </cell>
        </row>
        <row r="498">
          <cell r="A498">
            <v>293852</v>
          </cell>
          <cell r="B498" t="str">
            <v>07</v>
          </cell>
          <cell r="C498" t="str">
            <v>Outaouais</v>
          </cell>
          <cell r="D498" t="str">
            <v>Wilson(Michaël)</v>
          </cell>
          <cell r="F498" t="str">
            <v>C128 Stoney Batter</v>
          </cell>
          <cell r="G498" t="str">
            <v>Shawville</v>
          </cell>
          <cell r="H498" t="str">
            <v>J0X2Y0</v>
          </cell>
          <cell r="I498">
            <v>819</v>
          </cell>
          <cell r="J498">
            <v>6473316</v>
          </cell>
          <cell r="K498">
            <v>33</v>
          </cell>
          <cell r="L498">
            <v>649</v>
          </cell>
          <cell r="M498">
            <v>21</v>
          </cell>
        </row>
        <row r="499">
          <cell r="A499">
            <v>294058</v>
          </cell>
          <cell r="B499" t="str">
            <v>12</v>
          </cell>
          <cell r="C499" t="str">
            <v>Chaudière-Appalaches</v>
          </cell>
          <cell r="D499" t="str">
            <v>Audet(Marc)</v>
          </cell>
          <cell r="F499" t="str">
            <v>29, rang St-Léon Nord</v>
          </cell>
          <cell r="G499" t="str">
            <v>Saint-Léon-de-Standon</v>
          </cell>
          <cell r="H499" t="str">
            <v>G0R4L0</v>
          </cell>
          <cell r="I499">
            <v>418</v>
          </cell>
          <cell r="J499">
            <v>6425145</v>
          </cell>
          <cell r="K499">
            <v>99</v>
          </cell>
          <cell r="L499">
            <v>9399</v>
          </cell>
          <cell r="M499">
            <v>76</v>
          </cell>
          <cell r="N499">
            <v>9959</v>
          </cell>
        </row>
        <row r="500">
          <cell r="A500">
            <v>294439</v>
          </cell>
          <cell r="B500" t="str">
            <v>01</v>
          </cell>
          <cell r="C500" t="str">
            <v>Bas-Saint-Laurent</v>
          </cell>
          <cell r="D500" t="str">
            <v>Rioux(Gaétan)</v>
          </cell>
          <cell r="F500" t="str">
            <v>44 Gauvin B.P.84</v>
          </cell>
          <cell r="G500" t="str">
            <v>Saint-Jean-de-Dieu</v>
          </cell>
          <cell r="H500" t="str">
            <v>G0L3M0</v>
          </cell>
          <cell r="I500">
            <v>418</v>
          </cell>
          <cell r="J500">
            <v>9632877</v>
          </cell>
          <cell r="K500">
            <v>230</v>
          </cell>
          <cell r="L500">
            <v>15171</v>
          </cell>
          <cell r="M500">
            <v>230</v>
          </cell>
          <cell r="N500">
            <v>34940</v>
          </cell>
        </row>
        <row r="501">
          <cell r="A501">
            <v>294652</v>
          </cell>
          <cell r="B501" t="str">
            <v>03</v>
          </cell>
          <cell r="C501" t="str">
            <v>Capitale-Nationale</v>
          </cell>
          <cell r="D501" t="str">
            <v>Racine(Pierre)</v>
          </cell>
          <cell r="F501" t="str">
            <v>337, rang St-Elzéar</v>
          </cell>
          <cell r="G501" t="str">
            <v>Saint-Tite-des-Caps</v>
          </cell>
          <cell r="H501" t="str">
            <v>G0A4J0</v>
          </cell>
          <cell r="I501">
            <v>418</v>
          </cell>
          <cell r="J501">
            <v>8232476</v>
          </cell>
          <cell r="K501">
            <v>81</v>
          </cell>
          <cell r="L501">
            <v>24042</v>
          </cell>
          <cell r="M501">
            <v>71</v>
          </cell>
          <cell r="N501">
            <v>25364</v>
          </cell>
        </row>
        <row r="502">
          <cell r="A502">
            <v>294736</v>
          </cell>
          <cell r="B502" t="str">
            <v>17</v>
          </cell>
          <cell r="C502" t="str">
            <v>Centre-du-Québec</v>
          </cell>
          <cell r="D502" t="str">
            <v>Arseneault(Laurent)</v>
          </cell>
          <cell r="F502" t="str">
            <v>575, rang 5</v>
          </cell>
          <cell r="G502" t="str">
            <v>Saint-Félix-de-Kingsey</v>
          </cell>
          <cell r="H502" t="str">
            <v>J0B2T0</v>
          </cell>
          <cell r="I502">
            <v>819</v>
          </cell>
          <cell r="J502">
            <v>8482307</v>
          </cell>
          <cell r="K502">
            <v>55</v>
          </cell>
          <cell r="L502">
            <v>9628</v>
          </cell>
          <cell r="M502">
            <v>58</v>
          </cell>
          <cell r="N502">
            <v>10259</v>
          </cell>
        </row>
        <row r="503">
          <cell r="A503">
            <v>296608</v>
          </cell>
          <cell r="B503" t="str">
            <v>17</v>
          </cell>
          <cell r="C503" t="str">
            <v>Centre-du-Québec</v>
          </cell>
          <cell r="D503" t="str">
            <v>Turmel(Onil)</v>
          </cell>
          <cell r="F503" t="str">
            <v>928, route 218</v>
          </cell>
          <cell r="G503" t="str">
            <v>Notre-Dame-de-Lourdes</v>
          </cell>
          <cell r="H503" t="str">
            <v>G0S1T0</v>
          </cell>
          <cell r="I503">
            <v>819</v>
          </cell>
          <cell r="J503">
            <v>3854340</v>
          </cell>
          <cell r="K503">
            <v>16</v>
          </cell>
          <cell r="L503">
            <v>1959</v>
          </cell>
          <cell r="M503">
            <v>16</v>
          </cell>
          <cell r="N503">
            <v>2041</v>
          </cell>
        </row>
        <row r="504">
          <cell r="A504">
            <v>297028</v>
          </cell>
          <cell r="B504" t="str">
            <v>07</v>
          </cell>
          <cell r="C504" t="str">
            <v>Outaouais</v>
          </cell>
          <cell r="D504" t="str">
            <v>Knox(Succession John-Alfred)</v>
          </cell>
          <cell r="E504" t="str">
            <v>Knox(Mr.)</v>
          </cell>
          <cell r="F504" t="str">
            <v>77, Route 148</v>
          </cell>
          <cell r="G504" t="str">
            <v>Bristol</v>
          </cell>
          <cell r="H504" t="str">
            <v>J0X1G0</v>
          </cell>
          <cell r="I504">
            <v>819</v>
          </cell>
          <cell r="J504">
            <v>6473834</v>
          </cell>
          <cell r="K504">
            <v>104</v>
          </cell>
          <cell r="M504">
            <v>103</v>
          </cell>
        </row>
        <row r="505">
          <cell r="A505">
            <v>300368</v>
          </cell>
          <cell r="B505" t="str">
            <v>12</v>
          </cell>
          <cell r="C505" t="str">
            <v>Chaudière-Appalaches</v>
          </cell>
          <cell r="D505" t="str">
            <v>Huppé(Gérard)</v>
          </cell>
          <cell r="F505" t="str">
            <v>714, rang Haut St-Jacques</v>
          </cell>
          <cell r="G505" t="str">
            <v>Saint-Elzéar</v>
          </cell>
          <cell r="H505" t="str">
            <v>G0S2J0</v>
          </cell>
          <cell r="I505">
            <v>418</v>
          </cell>
          <cell r="J505">
            <v>3876446</v>
          </cell>
          <cell r="K505">
            <v>35</v>
          </cell>
          <cell r="L505">
            <v>6427</v>
          </cell>
          <cell r="M505">
            <v>33</v>
          </cell>
          <cell r="N505">
            <v>4293</v>
          </cell>
        </row>
        <row r="506">
          <cell r="A506">
            <v>300822</v>
          </cell>
          <cell r="B506" t="str">
            <v>15</v>
          </cell>
          <cell r="C506" t="str">
            <v>Laurentides</v>
          </cell>
          <cell r="D506" t="str">
            <v>Lavallée(André)</v>
          </cell>
          <cell r="F506" t="str">
            <v>748, Rivière Nord</v>
          </cell>
          <cell r="G506" t="str">
            <v>Saint-Eustache</v>
          </cell>
          <cell r="H506" t="str">
            <v>J7R4K3</v>
          </cell>
          <cell r="I506">
            <v>450</v>
          </cell>
          <cell r="J506">
            <v>4733840</v>
          </cell>
          <cell r="K506">
            <v>35</v>
          </cell>
          <cell r="L506">
            <v>238</v>
          </cell>
          <cell r="M506">
            <v>36</v>
          </cell>
          <cell r="N506">
            <v>340</v>
          </cell>
        </row>
        <row r="507">
          <cell r="A507">
            <v>300996</v>
          </cell>
          <cell r="B507" t="str">
            <v>07</v>
          </cell>
          <cell r="C507" t="str">
            <v>Outaouais</v>
          </cell>
          <cell r="D507" t="str">
            <v>Lasalle(Victor)</v>
          </cell>
          <cell r="F507" t="str">
            <v>R.R.2, 400 chemin des Outaouais</v>
          </cell>
          <cell r="G507" t="str">
            <v>L'Ile-du-Grand-Calumet</v>
          </cell>
          <cell r="H507" t="str">
            <v>J0X1J0</v>
          </cell>
          <cell r="I507">
            <v>819</v>
          </cell>
          <cell r="J507">
            <v>6482680</v>
          </cell>
          <cell r="K507">
            <v>35</v>
          </cell>
          <cell r="L507">
            <v>7683</v>
          </cell>
          <cell r="M507">
            <v>30</v>
          </cell>
          <cell r="N507">
            <v>3452</v>
          </cell>
        </row>
        <row r="508">
          <cell r="A508">
            <v>301564</v>
          </cell>
          <cell r="B508" t="str">
            <v>12</v>
          </cell>
          <cell r="C508" t="str">
            <v>Chaudière-Appalaches</v>
          </cell>
          <cell r="D508" t="str">
            <v>Aubé(Guy)</v>
          </cell>
          <cell r="F508" t="str">
            <v>161, rang 4</v>
          </cell>
          <cell r="G508" t="str">
            <v>Saint-Nazaire-de-Dorchester</v>
          </cell>
          <cell r="H508" t="str">
            <v>G0R3T0</v>
          </cell>
          <cell r="I508">
            <v>418</v>
          </cell>
          <cell r="J508">
            <v>6425089</v>
          </cell>
          <cell r="K508">
            <v>36</v>
          </cell>
          <cell r="L508">
            <v>2824</v>
          </cell>
          <cell r="M508">
            <v>40</v>
          </cell>
          <cell r="N508">
            <v>4919</v>
          </cell>
        </row>
        <row r="509">
          <cell r="A509">
            <v>301580</v>
          </cell>
          <cell r="B509" t="str">
            <v>17</v>
          </cell>
          <cell r="C509" t="str">
            <v>Centre-du-Québec</v>
          </cell>
          <cell r="D509" t="str">
            <v>Caouette(Gaétan)</v>
          </cell>
          <cell r="E509" t="str">
            <v>Caouette(Gaétan)</v>
          </cell>
          <cell r="F509" t="str">
            <v>144 rte Ste-Sophie</v>
          </cell>
          <cell r="G509" t="str">
            <v>Saint-Norbert-d'Arthabaska</v>
          </cell>
          <cell r="H509" t="str">
            <v>G0P1B0</v>
          </cell>
          <cell r="I509">
            <v>819</v>
          </cell>
          <cell r="J509">
            <v>3699669</v>
          </cell>
          <cell r="K509">
            <v>29</v>
          </cell>
          <cell r="L509">
            <v>3448</v>
          </cell>
          <cell r="M509">
            <v>30</v>
          </cell>
          <cell r="N509">
            <v>3760</v>
          </cell>
        </row>
        <row r="510">
          <cell r="A510">
            <v>304824</v>
          </cell>
          <cell r="B510" t="str">
            <v>05</v>
          </cell>
          <cell r="C510" t="str">
            <v>Estrie</v>
          </cell>
          <cell r="D510" t="str">
            <v>Ferme Diane R. et Victor Blais</v>
          </cell>
          <cell r="E510" t="str">
            <v>Blais(Diane R. et Victor)</v>
          </cell>
          <cell r="F510" t="str">
            <v>450, chemin Vaillancourt</v>
          </cell>
          <cell r="G510" t="str">
            <v>Compton</v>
          </cell>
          <cell r="H510" t="str">
            <v>J0B1L0</v>
          </cell>
          <cell r="I510">
            <v>819</v>
          </cell>
          <cell r="J510">
            <v>8493143</v>
          </cell>
          <cell r="K510">
            <v>70</v>
          </cell>
          <cell r="L510">
            <v>10206</v>
          </cell>
          <cell r="M510">
            <v>74</v>
          </cell>
          <cell r="N510">
            <v>8165</v>
          </cell>
        </row>
        <row r="511">
          <cell r="A511">
            <v>304899</v>
          </cell>
          <cell r="B511" t="str">
            <v>16</v>
          </cell>
          <cell r="C511" t="str">
            <v>Montérégie</v>
          </cell>
          <cell r="D511" t="str">
            <v>Ostiguy(Jean-Claude)</v>
          </cell>
          <cell r="F511" t="str">
            <v>1463, route 241</v>
          </cell>
          <cell r="G511" t="str">
            <v>Shefford</v>
          </cell>
          <cell r="H511" t="str">
            <v>J2M1L2</v>
          </cell>
          <cell r="I511">
            <v>450</v>
          </cell>
          <cell r="J511">
            <v>5394739</v>
          </cell>
          <cell r="K511">
            <v>25</v>
          </cell>
          <cell r="L511">
            <v>8356</v>
          </cell>
        </row>
        <row r="512">
          <cell r="A512">
            <v>304980</v>
          </cell>
          <cell r="B512" t="str">
            <v>12</v>
          </cell>
          <cell r="C512" t="str">
            <v>Chaudière-Appalaches</v>
          </cell>
          <cell r="D512" t="str">
            <v>Landry Armand &amp; Perreault Suzanne</v>
          </cell>
          <cell r="E512" t="str">
            <v>Landry(Armand)</v>
          </cell>
          <cell r="F512" t="str">
            <v>970,  rang St-Gabriel Nord</v>
          </cell>
          <cell r="G512" t="str">
            <v>Sainte-Marie</v>
          </cell>
          <cell r="H512" t="str">
            <v>G6E3N2</v>
          </cell>
          <cell r="I512">
            <v>418</v>
          </cell>
          <cell r="J512">
            <v>3873808</v>
          </cell>
          <cell r="K512">
            <v>15</v>
          </cell>
          <cell r="L512">
            <v>3116</v>
          </cell>
          <cell r="M512">
            <v>17</v>
          </cell>
          <cell r="N512">
            <v>2840</v>
          </cell>
        </row>
        <row r="513">
          <cell r="A513">
            <v>305359</v>
          </cell>
          <cell r="B513" t="str">
            <v>17</v>
          </cell>
          <cell r="C513" t="str">
            <v>Centre-du-Québec</v>
          </cell>
          <cell r="D513" t="str">
            <v>Ferme Dubuc &amp; Frères S.E.N.C.</v>
          </cell>
          <cell r="E513" t="str">
            <v>Dubuc(Gilbert)</v>
          </cell>
          <cell r="F513" t="str">
            <v>184, rang des Cèdres</v>
          </cell>
          <cell r="G513" t="str">
            <v>Sainte-Eulalie</v>
          </cell>
          <cell r="H513" t="str">
            <v>G0Z1E0</v>
          </cell>
          <cell r="I513">
            <v>819</v>
          </cell>
          <cell r="J513">
            <v>2254298</v>
          </cell>
          <cell r="K513">
            <v>128</v>
          </cell>
          <cell r="L513">
            <v>41992</v>
          </cell>
          <cell r="M513">
            <v>123</v>
          </cell>
          <cell r="N513">
            <v>39233</v>
          </cell>
        </row>
        <row r="514">
          <cell r="A514">
            <v>306423</v>
          </cell>
          <cell r="B514" t="str">
            <v>07</v>
          </cell>
          <cell r="C514" t="str">
            <v>Outaouais</v>
          </cell>
          <cell r="D514" t="str">
            <v>Lafontaine(Marcel)</v>
          </cell>
          <cell r="F514" t="str">
            <v>R.R. 2, 217, chemin rang 3 Sud</v>
          </cell>
          <cell r="G514" t="str">
            <v>Montcerf-Lytton</v>
          </cell>
          <cell r="H514" t="str">
            <v>J0W1N0</v>
          </cell>
          <cell r="I514">
            <v>819</v>
          </cell>
          <cell r="J514">
            <v>4491925</v>
          </cell>
          <cell r="K514">
            <v>47</v>
          </cell>
          <cell r="L514">
            <v>3500</v>
          </cell>
          <cell r="M514">
            <v>45</v>
          </cell>
          <cell r="N514">
            <v>3500</v>
          </cell>
        </row>
        <row r="515">
          <cell r="A515">
            <v>307181</v>
          </cell>
          <cell r="B515" t="str">
            <v>12</v>
          </cell>
          <cell r="C515" t="str">
            <v>Chaudière-Appalaches</v>
          </cell>
          <cell r="D515" t="str">
            <v>Ferme J.P. Poulin et Fils inc.</v>
          </cell>
          <cell r="E515" t="str">
            <v>(Simon Poulin)</v>
          </cell>
          <cell r="F515" t="str">
            <v>126, 40e Avenue Nord</v>
          </cell>
          <cell r="G515" t="str">
            <v>Saint-Georges (de Beauce)</v>
          </cell>
          <cell r="H515" t="str">
            <v>G5Z1V3</v>
          </cell>
          <cell r="I515">
            <v>418</v>
          </cell>
          <cell r="J515">
            <v>2280524</v>
          </cell>
          <cell r="K515">
            <v>17</v>
          </cell>
          <cell r="L515">
            <v>4145</v>
          </cell>
          <cell r="M515">
            <v>18</v>
          </cell>
          <cell r="N515">
            <v>4223</v>
          </cell>
        </row>
        <row r="516">
          <cell r="A516">
            <v>307538</v>
          </cell>
          <cell r="B516" t="str">
            <v>07</v>
          </cell>
          <cell r="C516" t="str">
            <v>Outaouais</v>
          </cell>
          <cell r="D516" t="str">
            <v>Robineau(Euclide)</v>
          </cell>
          <cell r="F516" t="str">
            <v>710, ch. Burke</v>
          </cell>
          <cell r="G516" t="str">
            <v>Mayo</v>
          </cell>
          <cell r="H516" t="str">
            <v>J8L4G2</v>
          </cell>
          <cell r="I516">
            <v>819</v>
          </cell>
          <cell r="J516">
            <v>9852375</v>
          </cell>
          <cell r="K516">
            <v>35</v>
          </cell>
          <cell r="L516">
            <v>5488</v>
          </cell>
          <cell r="M516">
            <v>37</v>
          </cell>
          <cell r="N516">
            <v>7551</v>
          </cell>
        </row>
        <row r="517">
          <cell r="A517">
            <v>308510</v>
          </cell>
          <cell r="B517" t="str">
            <v>12</v>
          </cell>
          <cell r="C517" t="str">
            <v>Chaudière-Appalaches</v>
          </cell>
          <cell r="D517" t="str">
            <v>Leblond(Charles)</v>
          </cell>
          <cell r="F517" t="str">
            <v>78, route 204 Ouest</v>
          </cell>
          <cell r="G517" t="str">
            <v>Sainte-Justine</v>
          </cell>
          <cell r="H517" t="str">
            <v>G0R1Y0</v>
          </cell>
          <cell r="I517">
            <v>418</v>
          </cell>
          <cell r="J517">
            <v>3833666</v>
          </cell>
          <cell r="K517">
            <v>17</v>
          </cell>
          <cell r="L517">
            <v>733</v>
          </cell>
          <cell r="M517">
            <v>17</v>
          </cell>
          <cell r="N517">
            <v>733</v>
          </cell>
        </row>
        <row r="518">
          <cell r="A518">
            <v>308932</v>
          </cell>
          <cell r="B518" t="str">
            <v>16</v>
          </cell>
          <cell r="C518" t="str">
            <v>Montérégie</v>
          </cell>
          <cell r="D518" t="str">
            <v>St-Pierre(Serge)</v>
          </cell>
          <cell r="F518" t="str">
            <v>118, chemin St-Armand</v>
          </cell>
          <cell r="G518" t="str">
            <v>Frelighsburg</v>
          </cell>
          <cell r="H518" t="str">
            <v>J0J1C0</v>
          </cell>
          <cell r="I518">
            <v>450</v>
          </cell>
          <cell r="J518">
            <v>2981069</v>
          </cell>
          <cell r="K518">
            <v>73</v>
          </cell>
          <cell r="L518">
            <v>1591</v>
          </cell>
          <cell r="M518">
            <v>74</v>
          </cell>
          <cell r="N518">
            <v>3255</v>
          </cell>
        </row>
        <row r="519">
          <cell r="A519">
            <v>308957</v>
          </cell>
          <cell r="B519" t="str">
            <v>12</v>
          </cell>
          <cell r="C519" t="str">
            <v>Chaudière-Appalaches</v>
          </cell>
          <cell r="D519" t="str">
            <v>Paré(Albert)</v>
          </cell>
          <cell r="E519" t="str">
            <v>Paré(Gilles)</v>
          </cell>
          <cell r="F519" t="str">
            <v>565, Route 108 ouest</v>
          </cell>
          <cell r="G519" t="str">
            <v>Saint-Éphrem-de-Beauce</v>
          </cell>
          <cell r="H519" t="str">
            <v>G0M1R0</v>
          </cell>
          <cell r="I519">
            <v>418</v>
          </cell>
          <cell r="J519">
            <v>4845418</v>
          </cell>
          <cell r="K519">
            <v>23</v>
          </cell>
          <cell r="L519">
            <v>2895</v>
          </cell>
          <cell r="M519">
            <v>26</v>
          </cell>
        </row>
        <row r="520">
          <cell r="A520">
            <v>310615</v>
          </cell>
          <cell r="B520" t="str">
            <v>05</v>
          </cell>
          <cell r="C520" t="str">
            <v>Estrie</v>
          </cell>
          <cell r="D520" t="str">
            <v>Beaton(Howard)</v>
          </cell>
          <cell r="E520" t="str">
            <v>Beaton(Élizabeth A.)</v>
          </cell>
          <cell r="F520" t="str">
            <v>28 rte 108</v>
          </cell>
          <cell r="G520" t="str">
            <v>Lingwick</v>
          </cell>
          <cell r="H520" t="str">
            <v>J0B2Z0</v>
          </cell>
          <cell r="I520">
            <v>819</v>
          </cell>
          <cell r="J520">
            <v>8772562</v>
          </cell>
          <cell r="K520">
            <v>31</v>
          </cell>
          <cell r="L520">
            <v>5882</v>
          </cell>
          <cell r="M520">
            <v>30</v>
          </cell>
          <cell r="N520">
            <v>3581</v>
          </cell>
        </row>
        <row r="521">
          <cell r="A521">
            <v>314328</v>
          </cell>
          <cell r="B521" t="str">
            <v>11</v>
          </cell>
          <cell r="C521" t="str">
            <v>Gaspésie-Iles-de-la-Madeleine</v>
          </cell>
          <cell r="D521" t="str">
            <v>Ferme Yves Richard &amp; Fils inc.</v>
          </cell>
          <cell r="E521" t="str">
            <v>Richard(Normand)</v>
          </cell>
          <cell r="F521" t="str">
            <v>201 rang St-Louis</v>
          </cell>
          <cell r="G521" t="str">
            <v>Saint-Alexis-de-Matapédia</v>
          </cell>
          <cell r="H521" t="str">
            <v>G0J2E0</v>
          </cell>
          <cell r="I521">
            <v>418</v>
          </cell>
          <cell r="J521">
            <v>2992038</v>
          </cell>
          <cell r="K521">
            <v>95</v>
          </cell>
          <cell r="L521">
            <v>11896</v>
          </cell>
          <cell r="M521">
            <v>87</v>
          </cell>
          <cell r="N521">
            <v>13180</v>
          </cell>
        </row>
        <row r="522">
          <cell r="A522">
            <v>315739</v>
          </cell>
          <cell r="B522" t="str">
            <v>05</v>
          </cell>
          <cell r="C522" t="str">
            <v>Estrie</v>
          </cell>
          <cell r="D522" t="str">
            <v>Marois(Réjean)</v>
          </cell>
          <cell r="F522" t="str">
            <v>1565, Yamaska</v>
          </cell>
          <cell r="G522" t="str">
            <v>Lawrenceville</v>
          </cell>
          <cell r="H522" t="str">
            <v>J0E1W0</v>
          </cell>
          <cell r="I522">
            <v>450</v>
          </cell>
          <cell r="J522">
            <v>5356621</v>
          </cell>
          <cell r="K522">
            <v>82</v>
          </cell>
          <cell r="L522">
            <v>19145</v>
          </cell>
          <cell r="M522">
            <v>87</v>
          </cell>
          <cell r="N522">
            <v>18730</v>
          </cell>
        </row>
        <row r="523">
          <cell r="A523">
            <v>316190</v>
          </cell>
          <cell r="B523" t="str">
            <v>01</v>
          </cell>
          <cell r="C523" t="str">
            <v>Bas-Saint-Laurent</v>
          </cell>
          <cell r="D523" t="str">
            <v>Fournier(Mario)</v>
          </cell>
          <cell r="F523" t="str">
            <v>37 route Ste-Irène</v>
          </cell>
          <cell r="G523" t="str">
            <v>Sainte-Irène</v>
          </cell>
          <cell r="H523" t="str">
            <v>G0J2P0</v>
          </cell>
          <cell r="I523">
            <v>418</v>
          </cell>
          <cell r="J523">
            <v>6292454</v>
          </cell>
          <cell r="K523">
            <v>119</v>
          </cell>
          <cell r="L523">
            <v>23865</v>
          </cell>
          <cell r="M523">
            <v>128</v>
          </cell>
          <cell r="N523">
            <v>25696</v>
          </cell>
        </row>
        <row r="524">
          <cell r="A524">
            <v>316208</v>
          </cell>
          <cell r="B524" t="str">
            <v>12</v>
          </cell>
          <cell r="C524" t="str">
            <v>Chaudière-Appalaches</v>
          </cell>
          <cell r="D524" t="str">
            <v>Larose(Normand)</v>
          </cell>
          <cell r="F524" t="str">
            <v>131, 1er Rang</v>
          </cell>
          <cell r="G524" t="str">
            <v>Dosquet</v>
          </cell>
          <cell r="H524" t="str">
            <v>G0S1H0</v>
          </cell>
          <cell r="I524">
            <v>418</v>
          </cell>
          <cell r="J524">
            <v>7283862</v>
          </cell>
          <cell r="K524">
            <v>13</v>
          </cell>
          <cell r="L524">
            <v>3479</v>
          </cell>
          <cell r="M524">
            <v>15</v>
          </cell>
          <cell r="N524">
            <v>1179</v>
          </cell>
        </row>
        <row r="525">
          <cell r="A525">
            <v>316448</v>
          </cell>
          <cell r="B525" t="str">
            <v>12</v>
          </cell>
          <cell r="C525" t="str">
            <v>Chaudière-Appalaches</v>
          </cell>
          <cell r="D525" t="str">
            <v>Patry(Jean)</v>
          </cell>
          <cell r="F525" t="str">
            <v>139, Rang 9</v>
          </cell>
          <cell r="G525" t="str">
            <v>Saint-Honoré-de-Shenley</v>
          </cell>
          <cell r="H525" t="str">
            <v>G0M1V0</v>
          </cell>
          <cell r="I525">
            <v>418</v>
          </cell>
          <cell r="J525">
            <v>4856430</v>
          </cell>
          <cell r="K525">
            <v>115</v>
          </cell>
          <cell r="L525">
            <v>22216</v>
          </cell>
          <cell r="M525">
            <v>101</v>
          </cell>
          <cell r="N525">
            <v>27792</v>
          </cell>
        </row>
        <row r="526">
          <cell r="A526">
            <v>316836</v>
          </cell>
          <cell r="B526" t="str">
            <v>12</v>
          </cell>
          <cell r="C526" t="str">
            <v>Chaudière-Appalaches</v>
          </cell>
          <cell r="D526" t="str">
            <v>Gagné(Marcel)</v>
          </cell>
          <cell r="F526" t="str">
            <v>852, 8e Rang Sud</v>
          </cell>
          <cell r="G526" t="str">
            <v>East Broughton</v>
          </cell>
          <cell r="H526" t="str">
            <v>G0N1G0</v>
          </cell>
          <cell r="I526">
            <v>418</v>
          </cell>
          <cell r="J526">
            <v>4275513</v>
          </cell>
          <cell r="K526">
            <v>29</v>
          </cell>
          <cell r="L526">
            <v>4795</v>
          </cell>
          <cell r="M526">
            <v>29</v>
          </cell>
          <cell r="N526">
            <v>4970</v>
          </cell>
        </row>
        <row r="527">
          <cell r="A527">
            <v>317859</v>
          </cell>
          <cell r="B527" t="str">
            <v>07</v>
          </cell>
          <cell r="C527" t="str">
            <v>Outaouais</v>
          </cell>
          <cell r="D527" t="str">
            <v>Dumouchel(André)</v>
          </cell>
          <cell r="F527" t="str">
            <v>718, Montée Dalton</v>
          </cell>
          <cell r="G527" t="str">
            <v>Gatineau</v>
          </cell>
          <cell r="H527" t="str">
            <v>J8R3C4</v>
          </cell>
          <cell r="I527">
            <v>819</v>
          </cell>
          <cell r="J527">
            <v>6637023</v>
          </cell>
          <cell r="K527">
            <v>45</v>
          </cell>
          <cell r="L527">
            <v>10398</v>
          </cell>
          <cell r="M527">
            <v>49</v>
          </cell>
          <cell r="N527">
            <v>12878</v>
          </cell>
        </row>
        <row r="528">
          <cell r="A528">
            <v>317867</v>
          </cell>
          <cell r="B528" t="str">
            <v>01</v>
          </cell>
          <cell r="C528" t="str">
            <v>Bas-Saint-Laurent</v>
          </cell>
          <cell r="D528" t="str">
            <v>Ferme Patoine &amp; frères inc.</v>
          </cell>
          <cell r="E528" t="str">
            <v>Patoine(Gilles)</v>
          </cell>
          <cell r="F528" t="str">
            <v>705 rang 7</v>
          </cell>
          <cell r="G528" t="str">
            <v>Packington</v>
          </cell>
          <cell r="H528" t="str">
            <v>G0L1Z0</v>
          </cell>
          <cell r="I528">
            <v>418</v>
          </cell>
          <cell r="J528">
            <v>8532555</v>
          </cell>
          <cell r="K528">
            <v>97</v>
          </cell>
          <cell r="L528">
            <v>13498</v>
          </cell>
          <cell r="M528">
            <v>82</v>
          </cell>
          <cell r="N528">
            <v>19420</v>
          </cell>
        </row>
        <row r="529">
          <cell r="A529">
            <v>318014</v>
          </cell>
          <cell r="B529" t="str">
            <v>05</v>
          </cell>
          <cell r="C529" t="str">
            <v>Estrie</v>
          </cell>
          <cell r="D529" t="str">
            <v>Chabot(François)</v>
          </cell>
          <cell r="F529" t="str">
            <v>990, route 108 R.R.2</v>
          </cell>
          <cell r="G529" t="str">
            <v>Cookshire-Eaton</v>
          </cell>
          <cell r="H529" t="str">
            <v>J0B1M0</v>
          </cell>
          <cell r="I529">
            <v>819</v>
          </cell>
          <cell r="J529">
            <v>8723298</v>
          </cell>
          <cell r="K529">
            <v>17</v>
          </cell>
          <cell r="L529">
            <v>1710</v>
          </cell>
          <cell r="M529">
            <v>16</v>
          </cell>
        </row>
        <row r="530">
          <cell r="A530">
            <v>319673</v>
          </cell>
          <cell r="B530" t="str">
            <v>12</v>
          </cell>
          <cell r="C530" t="str">
            <v>Chaudière-Appalaches</v>
          </cell>
          <cell r="D530" t="str">
            <v>Ferme Moffette inc.</v>
          </cell>
          <cell r="E530" t="str">
            <v>Moffette(Mario)</v>
          </cell>
          <cell r="F530" t="str">
            <v>25, route 116 Est</v>
          </cell>
          <cell r="G530" t="str">
            <v>Dosquet</v>
          </cell>
          <cell r="H530" t="str">
            <v>G0S1H0</v>
          </cell>
          <cell r="I530">
            <v>418</v>
          </cell>
          <cell r="J530">
            <v>7282306</v>
          </cell>
          <cell r="K530">
            <v>124</v>
          </cell>
          <cell r="L530">
            <v>41720</v>
          </cell>
          <cell r="M530">
            <v>126</v>
          </cell>
          <cell r="N530">
            <v>38056</v>
          </cell>
        </row>
        <row r="531">
          <cell r="A531">
            <v>319707</v>
          </cell>
          <cell r="B531" t="str">
            <v>01</v>
          </cell>
          <cell r="C531" t="str">
            <v>Bas-Saint-Laurent</v>
          </cell>
          <cell r="D531" t="str">
            <v>Boutot(Hubert)</v>
          </cell>
          <cell r="F531" t="str">
            <v>67, du Nord-du-Lac</v>
          </cell>
          <cell r="G531" t="str">
            <v>Lac-des-Aigles</v>
          </cell>
          <cell r="H531" t="str">
            <v>G0K1V0</v>
          </cell>
          <cell r="I531">
            <v>418</v>
          </cell>
          <cell r="J531">
            <v>7792715</v>
          </cell>
          <cell r="K531">
            <v>56</v>
          </cell>
          <cell r="L531">
            <v>9880</v>
          </cell>
          <cell r="M531">
            <v>51</v>
          </cell>
          <cell r="N531">
            <v>13023</v>
          </cell>
        </row>
        <row r="532">
          <cell r="A532">
            <v>319723</v>
          </cell>
          <cell r="B532" t="str">
            <v>02</v>
          </cell>
          <cell r="C532" t="str">
            <v>Saguenay-Lac-Saint-Jean</v>
          </cell>
          <cell r="D532" t="str">
            <v>Tremblay(Louis-Maurice)</v>
          </cell>
          <cell r="E532" t="str">
            <v>Lachance(Guillaume)</v>
          </cell>
          <cell r="F532" t="str">
            <v>137 route 172</v>
          </cell>
          <cell r="G532" t="str">
            <v>Saint-Nazaire</v>
          </cell>
          <cell r="H532" t="str">
            <v>G0W2V0</v>
          </cell>
          <cell r="I532">
            <v>418</v>
          </cell>
          <cell r="J532">
            <v>6621005</v>
          </cell>
          <cell r="K532">
            <v>41</v>
          </cell>
          <cell r="L532">
            <v>7590</v>
          </cell>
          <cell r="M532">
            <v>40</v>
          </cell>
          <cell r="N532">
            <v>9080</v>
          </cell>
        </row>
        <row r="533">
          <cell r="A533">
            <v>319905</v>
          </cell>
          <cell r="B533" t="str">
            <v>14</v>
          </cell>
          <cell r="C533" t="str">
            <v>Lanaudière</v>
          </cell>
          <cell r="D533" t="str">
            <v>Dauphin(André)</v>
          </cell>
          <cell r="F533" t="str">
            <v>1621, Rang Nord</v>
          </cell>
          <cell r="G533" t="str">
            <v>Saint-Norbert</v>
          </cell>
          <cell r="H533" t="str">
            <v>J0K3C0</v>
          </cell>
          <cell r="I533">
            <v>450</v>
          </cell>
          <cell r="J533">
            <v>8362830</v>
          </cell>
          <cell r="K533">
            <v>26</v>
          </cell>
          <cell r="L533">
            <v>586</v>
          </cell>
          <cell r="M533">
            <v>26</v>
          </cell>
          <cell r="N533">
            <v>1789</v>
          </cell>
        </row>
        <row r="534">
          <cell r="A534">
            <v>320168</v>
          </cell>
          <cell r="B534" t="str">
            <v>07</v>
          </cell>
          <cell r="C534" t="str">
            <v>Outaouais</v>
          </cell>
          <cell r="D534" t="str">
            <v>Brennan(Irvin)</v>
          </cell>
          <cell r="F534" t="str">
            <v>461 Martindale Road</v>
          </cell>
          <cell r="G534" t="str">
            <v>Low</v>
          </cell>
          <cell r="H534" t="str">
            <v>J0X2C0</v>
          </cell>
          <cell r="I534">
            <v>819</v>
          </cell>
          <cell r="J534">
            <v>4223374</v>
          </cell>
          <cell r="K534">
            <v>59</v>
          </cell>
          <cell r="L534">
            <v>12071</v>
          </cell>
          <cell r="M534">
            <v>60</v>
          </cell>
          <cell r="N534">
            <v>11962</v>
          </cell>
        </row>
        <row r="535">
          <cell r="A535">
            <v>320341</v>
          </cell>
          <cell r="B535" t="str">
            <v>16</v>
          </cell>
          <cell r="C535" t="str">
            <v>Montérégie</v>
          </cell>
          <cell r="D535" t="str">
            <v>Laplante(Laurent)</v>
          </cell>
          <cell r="F535" t="str">
            <v>89, route 222</v>
          </cell>
          <cell r="G535" t="str">
            <v>Sainte-Christine</v>
          </cell>
          <cell r="H535" t="str">
            <v>J0H1H0</v>
          </cell>
          <cell r="I535">
            <v>819</v>
          </cell>
          <cell r="J535">
            <v>8582360</v>
          </cell>
          <cell r="K535">
            <v>21</v>
          </cell>
          <cell r="L535">
            <v>1256</v>
          </cell>
          <cell r="M535">
            <v>23</v>
          </cell>
          <cell r="N535">
            <v>227</v>
          </cell>
        </row>
        <row r="536">
          <cell r="A536">
            <v>321620</v>
          </cell>
          <cell r="B536" t="str">
            <v>12</v>
          </cell>
          <cell r="C536" t="str">
            <v>Chaudière-Appalaches</v>
          </cell>
          <cell r="D536" t="str">
            <v>Ferme Paré inc.</v>
          </cell>
          <cell r="E536" t="str">
            <v>Paré(Réjean &amp; Gérald)</v>
          </cell>
          <cell r="F536" t="str">
            <v>3837, Route 263</v>
          </cell>
          <cell r="G536" t="str">
            <v>Disraeli</v>
          </cell>
          <cell r="H536" t="str">
            <v>G0N1E0</v>
          </cell>
          <cell r="I536">
            <v>418</v>
          </cell>
          <cell r="J536">
            <v>4493359</v>
          </cell>
          <cell r="K536">
            <v>119</v>
          </cell>
          <cell r="L536">
            <v>16993</v>
          </cell>
          <cell r="M536">
            <v>112</v>
          </cell>
          <cell r="N536">
            <v>15737</v>
          </cell>
        </row>
        <row r="537">
          <cell r="A537">
            <v>322461</v>
          </cell>
          <cell r="B537" t="str">
            <v>12</v>
          </cell>
          <cell r="C537" t="str">
            <v>Chaudière-Appalaches</v>
          </cell>
          <cell r="D537" t="str">
            <v>Fortin(Michel)</v>
          </cell>
          <cell r="F537" t="str">
            <v>5200, 30e Avenue</v>
          </cell>
          <cell r="G537" t="str">
            <v>Saint-Georges (de Beauce)</v>
          </cell>
          <cell r="H537" t="str">
            <v>G5Y5B7</v>
          </cell>
          <cell r="I537">
            <v>418</v>
          </cell>
          <cell r="J537">
            <v>2284442</v>
          </cell>
          <cell r="K537">
            <v>152</v>
          </cell>
          <cell r="L537">
            <v>15505</v>
          </cell>
          <cell r="M537">
            <v>130</v>
          </cell>
        </row>
        <row r="538">
          <cell r="A538">
            <v>322859</v>
          </cell>
          <cell r="B538" t="str">
            <v>17</v>
          </cell>
          <cell r="C538" t="str">
            <v>Centre-du-Québec</v>
          </cell>
          <cell r="D538" t="str">
            <v>Bilodeau(Jean-Marc)</v>
          </cell>
          <cell r="F538" t="str">
            <v>1604, Rang 8</v>
          </cell>
          <cell r="G538" t="str">
            <v>Inverness</v>
          </cell>
          <cell r="H538" t="str">
            <v>G0S1K0</v>
          </cell>
          <cell r="I538">
            <v>418</v>
          </cell>
          <cell r="J538">
            <v>4532889</v>
          </cell>
          <cell r="K538">
            <v>72</v>
          </cell>
          <cell r="L538">
            <v>19748</v>
          </cell>
          <cell r="M538">
            <v>69</v>
          </cell>
          <cell r="N538">
            <v>15887</v>
          </cell>
        </row>
        <row r="539">
          <cell r="A539">
            <v>323600</v>
          </cell>
          <cell r="B539" t="str">
            <v>07</v>
          </cell>
          <cell r="C539" t="str">
            <v>Outaouais</v>
          </cell>
          <cell r="D539" t="str">
            <v>Les Fermes Willow Hollow inc.</v>
          </cell>
          <cell r="E539" t="str">
            <v>Younge(Robert)</v>
          </cell>
          <cell r="F539" t="str">
            <v>C11 Herbie Road, R.R. 3</v>
          </cell>
          <cell r="G539" t="str">
            <v>Shawville</v>
          </cell>
          <cell r="H539" t="str">
            <v>J0X2Y0</v>
          </cell>
          <cell r="I539">
            <v>819</v>
          </cell>
          <cell r="J539">
            <v>6475284</v>
          </cell>
          <cell r="K539">
            <v>263</v>
          </cell>
          <cell r="L539">
            <v>46948</v>
          </cell>
          <cell r="M539">
            <v>291</v>
          </cell>
          <cell r="N539">
            <v>53071</v>
          </cell>
        </row>
        <row r="540">
          <cell r="A540">
            <v>323998</v>
          </cell>
          <cell r="B540" t="str">
            <v>04</v>
          </cell>
          <cell r="C540" t="str">
            <v>Mauricie</v>
          </cell>
          <cell r="D540" t="str">
            <v>Ferme Jerrayco inc.</v>
          </cell>
          <cell r="E540" t="str">
            <v>Cossette(Luc)</v>
          </cell>
          <cell r="F540" t="str">
            <v>225, Du Tremblay</v>
          </cell>
          <cell r="G540" t="str">
            <v>Sainte-Anne-de-la-Pérade</v>
          </cell>
          <cell r="H540" t="str">
            <v>G0X2J0</v>
          </cell>
          <cell r="I540">
            <v>418</v>
          </cell>
          <cell r="J540">
            <v>3253055</v>
          </cell>
          <cell r="K540">
            <v>69</v>
          </cell>
          <cell r="L540">
            <v>680</v>
          </cell>
          <cell r="M540">
            <v>56</v>
          </cell>
          <cell r="N540">
            <v>554</v>
          </cell>
        </row>
        <row r="541">
          <cell r="A541">
            <v>324152</v>
          </cell>
          <cell r="B541" t="str">
            <v>05</v>
          </cell>
          <cell r="C541" t="str">
            <v>Estrie</v>
          </cell>
          <cell r="D541" t="str">
            <v>Moisan(Pierre)</v>
          </cell>
          <cell r="F541" t="str">
            <v>119 rang 9</v>
          </cell>
          <cell r="G541" t="str">
            <v>Saint-Camille</v>
          </cell>
          <cell r="H541" t="str">
            <v>J0A1G0</v>
          </cell>
          <cell r="I541">
            <v>819</v>
          </cell>
          <cell r="J541">
            <v>8280260</v>
          </cell>
          <cell r="M541">
            <v>15</v>
          </cell>
          <cell r="N541">
            <v>1417</v>
          </cell>
        </row>
        <row r="542">
          <cell r="A542">
            <v>324392</v>
          </cell>
          <cell r="B542" t="str">
            <v>01</v>
          </cell>
          <cell r="C542" t="str">
            <v>Bas-Saint-Laurent</v>
          </cell>
          <cell r="D542" t="str">
            <v>Ferme Cotover S.E.N.C.</v>
          </cell>
          <cell r="E542" t="str">
            <v>Caron(Jean-François)</v>
          </cell>
          <cell r="F542" t="str">
            <v>138 Coteau des Érables</v>
          </cell>
          <cell r="G542" t="str">
            <v>L'Isle-Verte</v>
          </cell>
          <cell r="H542" t="str">
            <v>G0L1L0</v>
          </cell>
          <cell r="I542">
            <v>418</v>
          </cell>
          <cell r="J542">
            <v>8982493</v>
          </cell>
          <cell r="K542">
            <v>100</v>
          </cell>
          <cell r="L542">
            <v>14890</v>
          </cell>
          <cell r="M542">
            <v>77</v>
          </cell>
          <cell r="N542">
            <v>14595</v>
          </cell>
        </row>
        <row r="543">
          <cell r="A543">
            <v>325233</v>
          </cell>
          <cell r="B543" t="str">
            <v>02</v>
          </cell>
          <cell r="C543" t="str">
            <v>Saguenay-Lac-Saint-Jean</v>
          </cell>
          <cell r="D543" t="str">
            <v>Girard(Bernard)</v>
          </cell>
          <cell r="F543" t="str">
            <v>326 rang 4</v>
          </cell>
          <cell r="G543" t="str">
            <v>Bégin</v>
          </cell>
          <cell r="H543" t="str">
            <v>G0V1B0</v>
          </cell>
          <cell r="I543">
            <v>418</v>
          </cell>
          <cell r="J543">
            <v>6722200</v>
          </cell>
          <cell r="K543">
            <v>85</v>
          </cell>
          <cell r="L543">
            <v>24871</v>
          </cell>
          <cell r="M543">
            <v>86</v>
          </cell>
          <cell r="N543">
            <v>16932</v>
          </cell>
        </row>
        <row r="544">
          <cell r="A544">
            <v>326819</v>
          </cell>
          <cell r="B544" t="str">
            <v>01</v>
          </cell>
          <cell r="C544" t="str">
            <v>Bas-Saint-Laurent</v>
          </cell>
          <cell r="D544" t="str">
            <v>Deschênes(Gérald)</v>
          </cell>
          <cell r="F544" t="str">
            <v>501 Vieux Chemin</v>
          </cell>
          <cell r="G544" t="str">
            <v>Dégelis</v>
          </cell>
          <cell r="H544" t="str">
            <v>G5T1S7</v>
          </cell>
          <cell r="I544">
            <v>418</v>
          </cell>
          <cell r="J544">
            <v>8532590</v>
          </cell>
          <cell r="M544">
            <v>16</v>
          </cell>
        </row>
        <row r="545">
          <cell r="A545">
            <v>326827</v>
          </cell>
          <cell r="B545" t="str">
            <v>12</v>
          </cell>
          <cell r="C545" t="str">
            <v>Chaudière-Appalaches</v>
          </cell>
          <cell r="D545" t="str">
            <v>Domaine Gagnon SENC</v>
          </cell>
          <cell r="E545" t="str">
            <v>Gagnon(Jérôme)</v>
          </cell>
          <cell r="F545" t="str">
            <v>904, rang 9 Nord</v>
          </cell>
          <cell r="G545" t="str">
            <v>East Broughton</v>
          </cell>
          <cell r="H545" t="str">
            <v>G0N1G0</v>
          </cell>
          <cell r="I545">
            <v>418</v>
          </cell>
          <cell r="J545">
            <v>4274230</v>
          </cell>
          <cell r="K545">
            <v>30</v>
          </cell>
          <cell r="L545">
            <v>8947</v>
          </cell>
          <cell r="M545">
            <v>27</v>
          </cell>
          <cell r="N545">
            <v>9860</v>
          </cell>
        </row>
        <row r="546">
          <cell r="A546">
            <v>327106</v>
          </cell>
          <cell r="B546" t="str">
            <v>16</v>
          </cell>
          <cell r="C546" t="str">
            <v>Montérégie</v>
          </cell>
          <cell r="D546" t="str">
            <v>Ferme Nouveau Ranch</v>
          </cell>
          <cell r="E546" t="str">
            <v>Whitcher(Edward)</v>
          </cell>
          <cell r="F546" t="str">
            <v>241, Foster Road</v>
          </cell>
          <cell r="G546" t="str">
            <v>Bolton-Ouest</v>
          </cell>
          <cell r="H546" t="str">
            <v>J0E2T0</v>
          </cell>
          <cell r="I546">
            <v>450</v>
          </cell>
          <cell r="J546">
            <v>5391896</v>
          </cell>
          <cell r="K546">
            <v>28</v>
          </cell>
          <cell r="L546">
            <v>4228</v>
          </cell>
          <cell r="M546">
            <v>28</v>
          </cell>
          <cell r="N546">
            <v>5230</v>
          </cell>
        </row>
        <row r="547">
          <cell r="A547">
            <v>327403</v>
          </cell>
          <cell r="B547" t="str">
            <v>15</v>
          </cell>
          <cell r="C547" t="str">
            <v>Laurentides</v>
          </cell>
          <cell r="D547" t="str">
            <v>Lavigne, Alain et André</v>
          </cell>
          <cell r="E547" t="str">
            <v>Lavigne(André)</v>
          </cell>
          <cell r="F547" t="str">
            <v>226, rang St-Vincent</v>
          </cell>
          <cell r="G547" t="str">
            <v>Saint-Placide</v>
          </cell>
          <cell r="H547" t="str">
            <v>J0V2B0</v>
          </cell>
          <cell r="I547">
            <v>450</v>
          </cell>
          <cell r="J547">
            <v>2582930</v>
          </cell>
          <cell r="K547">
            <v>80</v>
          </cell>
          <cell r="L547">
            <v>9841</v>
          </cell>
          <cell r="M547">
            <v>85</v>
          </cell>
          <cell r="N547">
            <v>1134</v>
          </cell>
        </row>
        <row r="548">
          <cell r="A548">
            <v>327528</v>
          </cell>
          <cell r="B548" t="str">
            <v>14</v>
          </cell>
          <cell r="C548" t="str">
            <v>Lanaudière</v>
          </cell>
          <cell r="D548" t="str">
            <v>Drainville(Jacques)</v>
          </cell>
          <cell r="F548" t="str">
            <v>850 rang L'Achigan</v>
          </cell>
          <cell r="G548" t="str">
            <v>L'Assomption</v>
          </cell>
          <cell r="H548" t="str">
            <v>J5W3N2</v>
          </cell>
          <cell r="I548">
            <v>450</v>
          </cell>
          <cell r="J548">
            <v>5895267</v>
          </cell>
          <cell r="K548">
            <v>58</v>
          </cell>
          <cell r="L548">
            <v>2041</v>
          </cell>
          <cell r="M548">
            <v>53</v>
          </cell>
          <cell r="N548">
            <v>13268</v>
          </cell>
        </row>
        <row r="549">
          <cell r="A549">
            <v>327650</v>
          </cell>
          <cell r="B549" t="str">
            <v>12</v>
          </cell>
          <cell r="C549" t="str">
            <v>Chaudière-Appalaches</v>
          </cell>
          <cell r="D549" t="str">
            <v>Plamondon(Clément)</v>
          </cell>
          <cell r="E549" t="str">
            <v>Plamondon(Clément et Annie)</v>
          </cell>
          <cell r="F549" t="str">
            <v>5775, 90e Rue Est</v>
          </cell>
          <cell r="G549" t="str">
            <v>Saint-Georges (de Beauce)</v>
          </cell>
          <cell r="H549" t="str">
            <v>G5Y5C2</v>
          </cell>
          <cell r="I549">
            <v>418</v>
          </cell>
          <cell r="J549">
            <v>2289541</v>
          </cell>
          <cell r="K549">
            <v>31</v>
          </cell>
          <cell r="L549">
            <v>8995</v>
          </cell>
          <cell r="M549">
            <v>29</v>
          </cell>
          <cell r="N549">
            <v>7992</v>
          </cell>
        </row>
        <row r="550">
          <cell r="A550">
            <v>327858</v>
          </cell>
          <cell r="B550" t="str">
            <v>17</v>
          </cell>
          <cell r="C550" t="str">
            <v>Centre-du-Québec</v>
          </cell>
          <cell r="D550" t="str">
            <v>Habel(Gérard)</v>
          </cell>
          <cell r="F550" t="str">
            <v>1472, rang Saint-Antoine Ouest</v>
          </cell>
          <cell r="G550" t="str">
            <v>Fortierville</v>
          </cell>
          <cell r="H550" t="str">
            <v>G0S1J0</v>
          </cell>
          <cell r="I550">
            <v>819</v>
          </cell>
          <cell r="J550">
            <v>2875785</v>
          </cell>
          <cell r="K550">
            <v>30</v>
          </cell>
          <cell r="L550">
            <v>578</v>
          </cell>
          <cell r="M550">
            <v>29</v>
          </cell>
          <cell r="N550">
            <v>8049</v>
          </cell>
        </row>
        <row r="551">
          <cell r="A551">
            <v>328021</v>
          </cell>
          <cell r="B551" t="str">
            <v>01</v>
          </cell>
          <cell r="C551" t="str">
            <v>Bas-Saint-Laurent</v>
          </cell>
          <cell r="D551" t="str">
            <v>Langlois(Rock)</v>
          </cell>
          <cell r="F551" t="str">
            <v>227, route 132</v>
          </cell>
          <cell r="G551" t="str">
            <v>Grand-Métis</v>
          </cell>
          <cell r="H551" t="str">
            <v>G0J1Z0</v>
          </cell>
          <cell r="I551">
            <v>418</v>
          </cell>
          <cell r="J551">
            <v>7753704</v>
          </cell>
          <cell r="K551">
            <v>18</v>
          </cell>
        </row>
        <row r="552">
          <cell r="A552">
            <v>328302</v>
          </cell>
          <cell r="B552" t="str">
            <v>08</v>
          </cell>
          <cell r="C552" t="str">
            <v>Abitibi-Témiscamingue</v>
          </cell>
          <cell r="D552" t="str">
            <v>Le Cheptel des Frères Bégin inc.</v>
          </cell>
          <cell r="E552" t="str">
            <v>Bégin(Jean-Marc)</v>
          </cell>
          <cell r="F552" t="str">
            <v>119, rangs 2-3, R.R. 1</v>
          </cell>
          <cell r="G552" t="str">
            <v>Sainte-Germaine-Boulé</v>
          </cell>
          <cell r="H552" t="str">
            <v>J0Z1M0</v>
          </cell>
          <cell r="I552">
            <v>819</v>
          </cell>
          <cell r="J552">
            <v>7876295</v>
          </cell>
          <cell r="K552">
            <v>244</v>
          </cell>
          <cell r="L552">
            <v>46464</v>
          </cell>
          <cell r="M552">
            <v>240</v>
          </cell>
          <cell r="N552">
            <v>42095</v>
          </cell>
        </row>
        <row r="553">
          <cell r="A553">
            <v>328310</v>
          </cell>
          <cell r="B553" t="str">
            <v>08</v>
          </cell>
          <cell r="C553" t="str">
            <v>Abitibi-Témiscamingue</v>
          </cell>
          <cell r="D553" t="str">
            <v>Gauthier(Gilles)</v>
          </cell>
          <cell r="F553" t="str">
            <v>854, rang de la Croix</v>
          </cell>
          <cell r="G553" t="str">
            <v>Mont-Brun</v>
          </cell>
          <cell r="H553" t="str">
            <v>J0Z2Y0</v>
          </cell>
          <cell r="I553">
            <v>819</v>
          </cell>
          <cell r="J553">
            <v>6377079</v>
          </cell>
          <cell r="K553">
            <v>24</v>
          </cell>
          <cell r="L553">
            <v>4584</v>
          </cell>
          <cell r="M553">
            <v>28</v>
          </cell>
          <cell r="N553">
            <v>3529</v>
          </cell>
        </row>
        <row r="554">
          <cell r="A554">
            <v>328617</v>
          </cell>
          <cell r="B554" t="str">
            <v>03</v>
          </cell>
          <cell r="C554" t="str">
            <v>Capitale-Nationale</v>
          </cell>
          <cell r="D554" t="str">
            <v>Ferme Fernand Pilote et Fils S.E.N.C.</v>
          </cell>
          <cell r="E554" t="str">
            <v>Pilote(Sylvain)</v>
          </cell>
          <cell r="F554" t="str">
            <v>410, rang Saint-Pierre</v>
          </cell>
          <cell r="G554" t="str">
            <v>Saint-Irénée</v>
          </cell>
          <cell r="H554" t="str">
            <v>G0T1V0</v>
          </cell>
          <cell r="I554">
            <v>418</v>
          </cell>
          <cell r="J554">
            <v>4528218</v>
          </cell>
          <cell r="K554">
            <v>33</v>
          </cell>
          <cell r="M554">
            <v>32</v>
          </cell>
          <cell r="N554">
            <v>5762</v>
          </cell>
        </row>
        <row r="555">
          <cell r="A555">
            <v>328815</v>
          </cell>
          <cell r="B555" t="str">
            <v>04</v>
          </cell>
          <cell r="C555" t="str">
            <v>Mauricie</v>
          </cell>
          <cell r="D555" t="str">
            <v>Lafontaine(Pierre)</v>
          </cell>
          <cell r="F555" t="str">
            <v>627, Petit Ste-Marie</v>
          </cell>
          <cell r="G555" t="str">
            <v>Sainte-Anne-de-la-Pérade</v>
          </cell>
          <cell r="H555" t="str">
            <v>G0X2J0</v>
          </cell>
          <cell r="I555">
            <v>418</v>
          </cell>
          <cell r="J555">
            <v>3252022</v>
          </cell>
          <cell r="K555">
            <v>11</v>
          </cell>
          <cell r="L555">
            <v>3504</v>
          </cell>
          <cell r="M555">
            <v>15</v>
          </cell>
          <cell r="N555">
            <v>1787</v>
          </cell>
        </row>
        <row r="556">
          <cell r="A556">
            <v>329466</v>
          </cell>
          <cell r="B556" t="str">
            <v>07</v>
          </cell>
          <cell r="C556" t="str">
            <v>Outaouais</v>
          </cell>
          <cell r="D556" t="str">
            <v>Cousineau(André)</v>
          </cell>
          <cell r="F556" t="str">
            <v>70, chemin Ruisseau des Cerises</v>
          </cell>
          <cell r="G556" t="str">
            <v>Gracefield</v>
          </cell>
          <cell r="H556" t="str">
            <v>J0X1W0</v>
          </cell>
          <cell r="I556">
            <v>819</v>
          </cell>
          <cell r="J556">
            <v>4633262</v>
          </cell>
          <cell r="K556">
            <v>31</v>
          </cell>
          <cell r="L556">
            <v>3676</v>
          </cell>
          <cell r="M556">
            <v>27</v>
          </cell>
        </row>
        <row r="557">
          <cell r="A557">
            <v>329516</v>
          </cell>
          <cell r="B557" t="str">
            <v>01</v>
          </cell>
          <cell r="C557" t="str">
            <v>Bas-Saint-Laurent</v>
          </cell>
          <cell r="D557" t="str">
            <v>Ferme Luron enr.</v>
          </cell>
          <cell r="E557" t="str">
            <v>Caron(Guy et Roger)</v>
          </cell>
          <cell r="F557" t="str">
            <v>96 rang 3 Est</v>
          </cell>
          <cell r="G557" t="str">
            <v>Trois-Pistoles</v>
          </cell>
          <cell r="H557" t="str">
            <v>G0L4K0</v>
          </cell>
          <cell r="I557">
            <v>418</v>
          </cell>
          <cell r="J557">
            <v>8514309</v>
          </cell>
          <cell r="K557">
            <v>30</v>
          </cell>
          <cell r="L557">
            <v>1873</v>
          </cell>
          <cell r="M557">
            <v>31</v>
          </cell>
          <cell r="N557">
            <v>2987</v>
          </cell>
        </row>
        <row r="558">
          <cell r="A558">
            <v>329821</v>
          </cell>
          <cell r="B558" t="str">
            <v>04</v>
          </cell>
          <cell r="C558" t="str">
            <v>Mauricie</v>
          </cell>
          <cell r="D558" t="str">
            <v>Bouchard(Jean-Guy)</v>
          </cell>
          <cell r="F558" t="str">
            <v>3180, boulevard Ste-Marguerite</v>
          </cell>
          <cell r="G558" t="str">
            <v>Saint-Maurice</v>
          </cell>
          <cell r="H558" t="str">
            <v>G0X2X0</v>
          </cell>
          <cell r="I558">
            <v>819</v>
          </cell>
          <cell r="J558">
            <v>3761437</v>
          </cell>
          <cell r="K558">
            <v>24</v>
          </cell>
          <cell r="L558">
            <v>774</v>
          </cell>
          <cell r="M558">
            <v>35</v>
          </cell>
          <cell r="N558">
            <v>3584</v>
          </cell>
        </row>
        <row r="559">
          <cell r="A559">
            <v>330050</v>
          </cell>
          <cell r="B559" t="str">
            <v>08</v>
          </cell>
          <cell r="C559" t="str">
            <v>Abitibi-Témiscamingue</v>
          </cell>
          <cell r="D559" t="str">
            <v>Lemieux(Jean-Pierre)</v>
          </cell>
          <cell r="F559" t="str">
            <v>900, rang 6, C.P. 205</v>
          </cell>
          <cell r="G559" t="str">
            <v>Palmarolle</v>
          </cell>
          <cell r="H559" t="str">
            <v>J0Z3C0</v>
          </cell>
          <cell r="I559">
            <v>819</v>
          </cell>
          <cell r="J559">
            <v>7872236</v>
          </cell>
          <cell r="K559">
            <v>52</v>
          </cell>
          <cell r="L559">
            <v>1776</v>
          </cell>
          <cell r="M559">
            <v>55</v>
          </cell>
        </row>
        <row r="560">
          <cell r="A560">
            <v>331298</v>
          </cell>
          <cell r="B560" t="str">
            <v>16</v>
          </cell>
          <cell r="C560" t="str">
            <v>Montérégie</v>
          </cell>
          <cell r="D560" t="str">
            <v>Ryan(Jacques)</v>
          </cell>
          <cell r="F560" t="str">
            <v>426 4e Concession</v>
          </cell>
          <cell r="G560" t="str">
            <v>Saint-Georges-de-Clarenceville</v>
          </cell>
          <cell r="H560" t="str">
            <v>J0J1B0</v>
          </cell>
          <cell r="I560">
            <v>450</v>
          </cell>
          <cell r="J560">
            <v>2942394</v>
          </cell>
          <cell r="K560">
            <v>48</v>
          </cell>
          <cell r="L560">
            <v>2449</v>
          </cell>
        </row>
        <row r="561">
          <cell r="A561">
            <v>331603</v>
          </cell>
          <cell r="B561" t="str">
            <v>05</v>
          </cell>
          <cell r="C561" t="str">
            <v>Estrie</v>
          </cell>
          <cell r="D561" t="str">
            <v>Ferme Dolloff inc.</v>
          </cell>
          <cell r="E561" t="str">
            <v>Dolloff(Burton)</v>
          </cell>
          <cell r="F561" t="str">
            <v>1935 Brown's Hill Rd</v>
          </cell>
          <cell r="G561" t="str">
            <v>Ayer's Cliff</v>
          </cell>
          <cell r="H561" t="str">
            <v>J0B1C0</v>
          </cell>
          <cell r="I561">
            <v>819</v>
          </cell>
          <cell r="J561">
            <v>8385554</v>
          </cell>
          <cell r="K561">
            <v>87</v>
          </cell>
          <cell r="L561">
            <v>12495</v>
          </cell>
          <cell r="M561">
            <v>93</v>
          </cell>
          <cell r="N561">
            <v>9978</v>
          </cell>
        </row>
        <row r="562">
          <cell r="A562">
            <v>332239</v>
          </cell>
          <cell r="B562" t="str">
            <v>16</v>
          </cell>
          <cell r="C562" t="str">
            <v>Montérégie</v>
          </cell>
          <cell r="D562" t="str">
            <v>Pettigrew(Pierre)</v>
          </cell>
          <cell r="F562" t="str">
            <v>173, chemin Richford</v>
          </cell>
          <cell r="G562" t="str">
            <v>Frelighsburg</v>
          </cell>
          <cell r="H562" t="str">
            <v>J0J1C0</v>
          </cell>
          <cell r="I562">
            <v>450</v>
          </cell>
          <cell r="J562">
            <v>2985451</v>
          </cell>
          <cell r="K562">
            <v>22</v>
          </cell>
          <cell r="L562">
            <v>2661</v>
          </cell>
          <cell r="M562">
            <v>23</v>
          </cell>
          <cell r="N562">
            <v>4027</v>
          </cell>
        </row>
        <row r="563">
          <cell r="A563">
            <v>332981</v>
          </cell>
          <cell r="B563" t="str">
            <v>17</v>
          </cell>
          <cell r="C563" t="str">
            <v>Centre-du-Québec</v>
          </cell>
          <cell r="D563" t="str">
            <v>Ferme Allary enr.</v>
          </cell>
          <cell r="E563" t="str">
            <v>Allaire(Paul-André)</v>
          </cell>
          <cell r="F563" t="str">
            <v>264, Rang 1 Est</v>
          </cell>
          <cell r="G563" t="str">
            <v>Norbertville</v>
          </cell>
          <cell r="H563" t="str">
            <v>G0P1B0</v>
          </cell>
          <cell r="I563">
            <v>819</v>
          </cell>
          <cell r="J563">
            <v>3699606</v>
          </cell>
          <cell r="K563">
            <v>10</v>
          </cell>
          <cell r="L563">
            <v>629</v>
          </cell>
        </row>
        <row r="564">
          <cell r="A564">
            <v>334144</v>
          </cell>
          <cell r="B564" t="str">
            <v>01</v>
          </cell>
          <cell r="C564" t="str">
            <v>Bas-Saint-Laurent</v>
          </cell>
          <cell r="D564" t="str">
            <v>Côté(Louis)</v>
          </cell>
          <cell r="F564" t="str">
            <v>578 rang Notre-Dame-des-Champs</v>
          </cell>
          <cell r="G564" t="str">
            <v>Pohénégamook</v>
          </cell>
          <cell r="H564" t="str">
            <v>G0L1J0</v>
          </cell>
          <cell r="I564">
            <v>418</v>
          </cell>
          <cell r="J564">
            <v>8935533</v>
          </cell>
          <cell r="K564">
            <v>20</v>
          </cell>
          <cell r="M564">
            <v>17</v>
          </cell>
        </row>
        <row r="565">
          <cell r="A565">
            <v>334771</v>
          </cell>
          <cell r="B565" t="str">
            <v>07</v>
          </cell>
          <cell r="C565" t="str">
            <v>Outaouais</v>
          </cell>
          <cell r="D565" t="str">
            <v>Corriveau(Brian)</v>
          </cell>
          <cell r="F565" t="str">
            <v>214, Ridge Road</v>
          </cell>
          <cell r="G565" t="str">
            <v>Campbell's Bay</v>
          </cell>
          <cell r="H565" t="str">
            <v>J0X1K0</v>
          </cell>
          <cell r="I565">
            <v>819</v>
          </cell>
          <cell r="J565">
            <v>6482198</v>
          </cell>
          <cell r="K565">
            <v>245</v>
          </cell>
          <cell r="L565">
            <v>22200</v>
          </cell>
          <cell r="M565">
            <v>242</v>
          </cell>
          <cell r="N565">
            <v>27222</v>
          </cell>
        </row>
        <row r="566">
          <cell r="A566">
            <v>336032</v>
          </cell>
          <cell r="B566" t="str">
            <v>07</v>
          </cell>
          <cell r="C566" t="str">
            <v>Outaouais</v>
          </cell>
          <cell r="D566" t="str">
            <v>Fitzpatrick(Robert)</v>
          </cell>
          <cell r="F566" t="str">
            <v>1, McCool Lane, Chapeau</v>
          </cell>
          <cell r="G566" t="str">
            <v>l'isle-aux-Allumettes</v>
          </cell>
          <cell r="H566" t="str">
            <v>J0X1M0</v>
          </cell>
          <cell r="I566">
            <v>819</v>
          </cell>
          <cell r="J566">
            <v>6892161</v>
          </cell>
          <cell r="K566">
            <v>281</v>
          </cell>
          <cell r="L566">
            <v>110325</v>
          </cell>
          <cell r="M566">
            <v>314</v>
          </cell>
          <cell r="N566">
            <v>70340</v>
          </cell>
        </row>
        <row r="567">
          <cell r="A567">
            <v>336149</v>
          </cell>
          <cell r="B567" t="str">
            <v>04</v>
          </cell>
          <cell r="C567" t="str">
            <v>Mauricie</v>
          </cell>
          <cell r="D567" t="str">
            <v>Ferme Karmen et Yves  Bordeleau enr.</v>
          </cell>
          <cell r="E567" t="str">
            <v>Bordeleau(Yves et Karmen)</v>
          </cell>
          <cell r="F567" t="str">
            <v>307, Rivière Batiscan Est</v>
          </cell>
          <cell r="G567" t="str">
            <v>Saint-Stanislas (de Mauricie)</v>
          </cell>
          <cell r="H567" t="str">
            <v>G0X3E0</v>
          </cell>
          <cell r="I567">
            <v>418</v>
          </cell>
          <cell r="J567">
            <v>3283891</v>
          </cell>
          <cell r="K567">
            <v>26</v>
          </cell>
          <cell r="L567">
            <v>1021</v>
          </cell>
          <cell r="M567">
            <v>23</v>
          </cell>
          <cell r="N567">
            <v>1798</v>
          </cell>
        </row>
        <row r="568">
          <cell r="A568">
            <v>336172</v>
          </cell>
          <cell r="B568" t="str">
            <v>01</v>
          </cell>
          <cell r="C568" t="str">
            <v>Bas-Saint-Laurent</v>
          </cell>
          <cell r="D568" t="str">
            <v>Lévesque(Denis)</v>
          </cell>
          <cell r="F568" t="str">
            <v>2 Anseville</v>
          </cell>
          <cell r="G568" t="str">
            <v>Rivière-du-Loup</v>
          </cell>
          <cell r="H568" t="str">
            <v>G5R4H9</v>
          </cell>
          <cell r="I568">
            <v>418</v>
          </cell>
          <cell r="J568">
            <v>8628894</v>
          </cell>
          <cell r="K568">
            <v>24</v>
          </cell>
          <cell r="M568">
            <v>23</v>
          </cell>
          <cell r="N568">
            <v>1980</v>
          </cell>
        </row>
        <row r="569">
          <cell r="A569">
            <v>336255</v>
          </cell>
          <cell r="B569" t="str">
            <v>05</v>
          </cell>
          <cell r="C569" t="str">
            <v>Estrie</v>
          </cell>
          <cell r="D569" t="str">
            <v>Ferme Ponton S.E.N.C.</v>
          </cell>
          <cell r="E569" t="str">
            <v>Ponton(Raymond &amp; Nicole)</v>
          </cell>
          <cell r="F569" t="str">
            <v>519, route de Windsor</v>
          </cell>
          <cell r="G569" t="str">
            <v>Sherbrooke</v>
          </cell>
          <cell r="H569" t="str">
            <v>J1C0E3</v>
          </cell>
          <cell r="I569">
            <v>819</v>
          </cell>
          <cell r="J569">
            <v>8464471</v>
          </cell>
          <cell r="K569">
            <v>30</v>
          </cell>
          <cell r="L569">
            <v>6574</v>
          </cell>
          <cell r="M569">
            <v>25</v>
          </cell>
          <cell r="N569">
            <v>7899</v>
          </cell>
        </row>
        <row r="570">
          <cell r="A570">
            <v>336883</v>
          </cell>
          <cell r="B570" t="str">
            <v>02</v>
          </cell>
          <cell r="C570" t="str">
            <v>Saguenay-Lac-Saint-Jean</v>
          </cell>
          <cell r="D570" t="str">
            <v>Ferme Horizon enr.</v>
          </cell>
          <cell r="E570" t="str">
            <v>Dallaire(Pierre)</v>
          </cell>
          <cell r="F570" t="str">
            <v>6571 rang St-Eugène</v>
          </cell>
          <cell r="G570" t="str">
            <v>La Doré</v>
          </cell>
          <cell r="H570" t="str">
            <v>G8J1G6</v>
          </cell>
          <cell r="I570">
            <v>418</v>
          </cell>
          <cell r="J570">
            <v>2563902</v>
          </cell>
          <cell r="K570">
            <v>377</v>
          </cell>
          <cell r="L570">
            <v>68346</v>
          </cell>
          <cell r="M570">
            <v>400</v>
          </cell>
          <cell r="N570">
            <v>87893</v>
          </cell>
        </row>
        <row r="571">
          <cell r="A571">
            <v>337527</v>
          </cell>
          <cell r="B571" t="str">
            <v>01</v>
          </cell>
          <cell r="C571" t="str">
            <v>Bas-Saint-Laurent</v>
          </cell>
          <cell r="D571" t="str">
            <v>Bérubé(Luc)</v>
          </cell>
          <cell r="F571" t="str">
            <v>164 rang 6 Est</v>
          </cell>
          <cell r="G571" t="str">
            <v>Saint-Donat</v>
          </cell>
          <cell r="H571" t="str">
            <v>G0K1L0</v>
          </cell>
          <cell r="I571">
            <v>418</v>
          </cell>
          <cell r="J571">
            <v>7393672</v>
          </cell>
          <cell r="K571">
            <v>81</v>
          </cell>
          <cell r="L571">
            <v>18571</v>
          </cell>
          <cell r="M571">
            <v>91</v>
          </cell>
          <cell r="N571">
            <v>21033</v>
          </cell>
        </row>
        <row r="572">
          <cell r="A572">
            <v>337907</v>
          </cell>
          <cell r="B572" t="str">
            <v>01</v>
          </cell>
          <cell r="C572" t="str">
            <v>Bas-Saint-Laurent</v>
          </cell>
          <cell r="D572" t="str">
            <v>Beaulieu(Jean-Louis)</v>
          </cell>
          <cell r="F572" t="str">
            <v>387 route Mercier</v>
          </cell>
          <cell r="G572" t="str">
            <v>Amqui</v>
          </cell>
          <cell r="H572" t="str">
            <v>G5J3J3</v>
          </cell>
          <cell r="I572">
            <v>418</v>
          </cell>
          <cell r="J572">
            <v>6291894</v>
          </cell>
          <cell r="K572">
            <v>53</v>
          </cell>
          <cell r="L572">
            <v>13260</v>
          </cell>
          <cell r="M572">
            <v>54</v>
          </cell>
          <cell r="N572">
            <v>11142</v>
          </cell>
        </row>
        <row r="573">
          <cell r="A573">
            <v>338129</v>
          </cell>
          <cell r="B573" t="str">
            <v>05</v>
          </cell>
          <cell r="C573" t="str">
            <v>Estrie</v>
          </cell>
          <cell r="D573" t="str">
            <v>Breton(Roger)</v>
          </cell>
          <cell r="F573" t="str">
            <v>83 ch. Gosford R.R.2</v>
          </cell>
          <cell r="G573" t="str">
            <v>Dudswell</v>
          </cell>
          <cell r="H573" t="str">
            <v>J0B1G0</v>
          </cell>
          <cell r="I573">
            <v>819</v>
          </cell>
          <cell r="J573">
            <v>8846628</v>
          </cell>
          <cell r="K573">
            <v>28</v>
          </cell>
          <cell r="L573">
            <v>4124</v>
          </cell>
          <cell r="M573">
            <v>27</v>
          </cell>
          <cell r="N573">
            <v>2138</v>
          </cell>
        </row>
        <row r="574">
          <cell r="A574">
            <v>338343</v>
          </cell>
          <cell r="B574" t="str">
            <v>12</v>
          </cell>
          <cell r="C574" t="str">
            <v>Chaudière-Appalaches</v>
          </cell>
          <cell r="D574" t="str">
            <v>Deschênes(Mario)</v>
          </cell>
          <cell r="F574" t="str">
            <v>2950, rang Double</v>
          </cell>
          <cell r="G574" t="str">
            <v>Saint-Pamphile</v>
          </cell>
          <cell r="H574" t="str">
            <v>G0R3X0</v>
          </cell>
          <cell r="I574">
            <v>418</v>
          </cell>
          <cell r="J574">
            <v>3563009</v>
          </cell>
          <cell r="K574">
            <v>38</v>
          </cell>
          <cell r="L574">
            <v>680</v>
          </cell>
          <cell r="M574">
            <v>49</v>
          </cell>
          <cell r="N574">
            <v>5766</v>
          </cell>
        </row>
        <row r="575">
          <cell r="A575">
            <v>338756</v>
          </cell>
          <cell r="B575" t="str">
            <v>08</v>
          </cell>
          <cell r="C575" t="str">
            <v>Abitibi-Témiscamingue</v>
          </cell>
          <cell r="D575" t="str">
            <v>Ferme Romanic</v>
          </cell>
          <cell r="E575" t="str">
            <v>Bédard(Mario)</v>
          </cell>
          <cell r="F575" t="str">
            <v>800, rang 3</v>
          </cell>
          <cell r="G575" t="str">
            <v>Sainte-Hélène-de-Mancebourg</v>
          </cell>
          <cell r="H575" t="str">
            <v>J0Z2T0</v>
          </cell>
          <cell r="I575">
            <v>819</v>
          </cell>
          <cell r="J575">
            <v>3336400</v>
          </cell>
          <cell r="K575">
            <v>122</v>
          </cell>
          <cell r="L575">
            <v>29470</v>
          </cell>
          <cell r="M575">
            <v>120</v>
          </cell>
          <cell r="N575">
            <v>12962</v>
          </cell>
        </row>
        <row r="576">
          <cell r="A576">
            <v>338988</v>
          </cell>
          <cell r="B576" t="str">
            <v>17</v>
          </cell>
          <cell r="C576" t="str">
            <v>Centre-du-Québec</v>
          </cell>
          <cell r="D576" t="str">
            <v>Goupil(Renald)</v>
          </cell>
          <cell r="E576" t="str">
            <v>Goupil(Rénald)</v>
          </cell>
          <cell r="F576" t="str">
            <v>145, rang 2</v>
          </cell>
          <cell r="G576" t="str">
            <v>Saint-Louis-de-Blandford</v>
          </cell>
          <cell r="H576" t="str">
            <v>G0Z1B0</v>
          </cell>
          <cell r="I576">
            <v>819</v>
          </cell>
          <cell r="J576">
            <v>3647366</v>
          </cell>
          <cell r="K576">
            <v>12</v>
          </cell>
        </row>
        <row r="577">
          <cell r="A577">
            <v>339143</v>
          </cell>
          <cell r="B577" t="str">
            <v>07</v>
          </cell>
          <cell r="C577" t="str">
            <v>Outaouais</v>
          </cell>
          <cell r="D577" t="str">
            <v>Molyneaux(Lawrence)</v>
          </cell>
          <cell r="F577" t="str">
            <v>31, ch. Village Aylwin</v>
          </cell>
          <cell r="G577" t="str">
            <v>Kazabazua</v>
          </cell>
          <cell r="H577" t="str">
            <v>J0X1X0</v>
          </cell>
          <cell r="I577">
            <v>819</v>
          </cell>
          <cell r="J577">
            <v>4672304</v>
          </cell>
          <cell r="K577">
            <v>32</v>
          </cell>
          <cell r="L577">
            <v>1503</v>
          </cell>
          <cell r="M577">
            <v>35</v>
          </cell>
          <cell r="N577">
            <v>1163</v>
          </cell>
        </row>
        <row r="578">
          <cell r="A578">
            <v>339499</v>
          </cell>
          <cell r="B578" t="str">
            <v>17</v>
          </cell>
          <cell r="C578" t="str">
            <v>Centre-du-Québec</v>
          </cell>
          <cell r="D578" t="str">
            <v>Ferme du Trèfle enr.</v>
          </cell>
          <cell r="E578" t="str">
            <v>Simoneau(Gilles)</v>
          </cell>
          <cell r="F578" t="str">
            <v>361, rang 10</v>
          </cell>
          <cell r="G578" t="str">
            <v>Saint-Germain-de-Grantham</v>
          </cell>
          <cell r="H578" t="str">
            <v>J0C1K0</v>
          </cell>
          <cell r="I578">
            <v>819</v>
          </cell>
          <cell r="J578">
            <v>3954463</v>
          </cell>
          <cell r="K578">
            <v>17</v>
          </cell>
        </row>
        <row r="579">
          <cell r="A579">
            <v>340133</v>
          </cell>
          <cell r="B579" t="str">
            <v>02</v>
          </cell>
          <cell r="C579" t="str">
            <v>Saguenay-Lac-Saint-Jean</v>
          </cell>
          <cell r="D579" t="str">
            <v>Ferme du Domaine Vert inc.</v>
          </cell>
          <cell r="E579" t="str">
            <v>Bergeron(Jérome Jean et Léo)</v>
          </cell>
          <cell r="F579" t="str">
            <v>4223 route 169</v>
          </cell>
          <cell r="G579" t="str">
            <v>Saint-Félicien</v>
          </cell>
          <cell r="H579" t="str">
            <v>G8K3B6</v>
          </cell>
          <cell r="I579">
            <v>418</v>
          </cell>
          <cell r="J579">
            <v>6791580</v>
          </cell>
          <cell r="K579">
            <v>68</v>
          </cell>
          <cell r="L579">
            <v>26195</v>
          </cell>
          <cell r="M579">
            <v>67</v>
          </cell>
          <cell r="N579">
            <v>18413</v>
          </cell>
        </row>
        <row r="580">
          <cell r="A580">
            <v>340505</v>
          </cell>
          <cell r="B580" t="str">
            <v>01</v>
          </cell>
          <cell r="C580" t="str">
            <v>Bas-Saint-Laurent</v>
          </cell>
          <cell r="D580" t="str">
            <v>Lévesque(Serge)</v>
          </cell>
          <cell r="F580" t="str">
            <v>592, route 195</v>
          </cell>
          <cell r="G580" t="str">
            <v>Saint-Léon-le-Grand(Bas-Saint-Laurent)</v>
          </cell>
          <cell r="H580" t="str">
            <v>G0J2W0</v>
          </cell>
          <cell r="I580">
            <v>418</v>
          </cell>
          <cell r="J580">
            <v>7432907</v>
          </cell>
          <cell r="K580">
            <v>125</v>
          </cell>
          <cell r="L580">
            <v>19215</v>
          </cell>
          <cell r="M580">
            <v>78</v>
          </cell>
          <cell r="N580">
            <v>23716</v>
          </cell>
        </row>
        <row r="581">
          <cell r="A581">
            <v>340927</v>
          </cell>
          <cell r="B581" t="str">
            <v>05</v>
          </cell>
          <cell r="C581" t="str">
            <v>Estrie</v>
          </cell>
          <cell r="D581" t="str">
            <v>Ferme F. Keet inc.</v>
          </cell>
          <cell r="E581" t="str">
            <v>Keet(John)</v>
          </cell>
          <cell r="F581" t="str">
            <v>261, ch. Sheldon</v>
          </cell>
          <cell r="G581" t="str">
            <v>Magog</v>
          </cell>
          <cell r="H581" t="str">
            <v>J1X3W4</v>
          </cell>
          <cell r="I581">
            <v>819</v>
          </cell>
          <cell r="J581">
            <v>8435256</v>
          </cell>
          <cell r="K581">
            <v>98</v>
          </cell>
          <cell r="L581">
            <v>15317</v>
          </cell>
          <cell r="M581">
            <v>96</v>
          </cell>
          <cell r="N581">
            <v>12380</v>
          </cell>
        </row>
        <row r="582">
          <cell r="A582">
            <v>341313</v>
          </cell>
          <cell r="B582" t="str">
            <v>05</v>
          </cell>
          <cell r="C582" t="str">
            <v>Estrie</v>
          </cell>
          <cell r="D582" t="str">
            <v>Lemelin(Henri)</v>
          </cell>
          <cell r="F582" t="str">
            <v>491 route 108 RR #5</v>
          </cell>
          <cell r="G582" t="str">
            <v>Cookshire-Eaton</v>
          </cell>
          <cell r="H582" t="str">
            <v>J0B1M0</v>
          </cell>
          <cell r="I582">
            <v>819</v>
          </cell>
          <cell r="J582">
            <v>8755138</v>
          </cell>
          <cell r="K582">
            <v>45</v>
          </cell>
          <cell r="L582">
            <v>13188</v>
          </cell>
          <cell r="M582">
            <v>40</v>
          </cell>
          <cell r="N582">
            <v>14417</v>
          </cell>
        </row>
        <row r="583">
          <cell r="A583">
            <v>343061</v>
          </cell>
          <cell r="B583" t="str">
            <v>05</v>
          </cell>
          <cell r="C583" t="str">
            <v>Estrie</v>
          </cell>
          <cell r="D583" t="str">
            <v>Côté(Pierre)</v>
          </cell>
          <cell r="F583" t="str">
            <v>795, chemin Tomifobia</v>
          </cell>
          <cell r="G583" t="str">
            <v>Ogden</v>
          </cell>
          <cell r="H583" t="str">
            <v>J0B3E3</v>
          </cell>
          <cell r="I583">
            <v>818</v>
          </cell>
          <cell r="J583">
            <v>8762950</v>
          </cell>
          <cell r="K583">
            <v>37</v>
          </cell>
          <cell r="L583">
            <v>7061</v>
          </cell>
          <cell r="M583">
            <v>35</v>
          </cell>
          <cell r="N583">
            <v>6804</v>
          </cell>
        </row>
        <row r="584">
          <cell r="A584">
            <v>344341</v>
          </cell>
          <cell r="B584" t="str">
            <v>05</v>
          </cell>
          <cell r="C584" t="str">
            <v>Estrie</v>
          </cell>
          <cell r="D584" t="str">
            <v>Desorcy(Roger)</v>
          </cell>
          <cell r="F584" t="str">
            <v>910, chemin Léon-Gérin</v>
          </cell>
          <cell r="G584" t="str">
            <v>Sainte-Edwidge-de-Clifton</v>
          </cell>
          <cell r="H584" t="str">
            <v>J0B2R0</v>
          </cell>
          <cell r="I584">
            <v>819</v>
          </cell>
          <cell r="J584">
            <v>8496481</v>
          </cell>
          <cell r="K584">
            <v>30</v>
          </cell>
          <cell r="L584">
            <v>5427</v>
          </cell>
          <cell r="M584">
            <v>27</v>
          </cell>
          <cell r="N584">
            <v>5498</v>
          </cell>
        </row>
        <row r="585">
          <cell r="A585">
            <v>346312</v>
          </cell>
          <cell r="B585" t="str">
            <v>16</v>
          </cell>
          <cell r="C585" t="str">
            <v>Montérégie</v>
          </cell>
          <cell r="D585" t="str">
            <v>Salisbury Hugh &amp; John</v>
          </cell>
          <cell r="E585" t="str">
            <v>Salisbury(Hugh &amp; John)</v>
          </cell>
          <cell r="F585" t="str">
            <v>1269, rte 139</v>
          </cell>
          <cell r="G585" t="str">
            <v>Sutton</v>
          </cell>
          <cell r="H585" t="str">
            <v>J0E2K0</v>
          </cell>
          <cell r="I585">
            <v>450</v>
          </cell>
          <cell r="J585">
            <v>5380997</v>
          </cell>
          <cell r="K585">
            <v>38</v>
          </cell>
          <cell r="L585">
            <v>4204</v>
          </cell>
          <cell r="M585">
            <v>33</v>
          </cell>
          <cell r="N585">
            <v>5402</v>
          </cell>
        </row>
        <row r="586">
          <cell r="A586">
            <v>346874</v>
          </cell>
          <cell r="B586" t="str">
            <v>08</v>
          </cell>
          <cell r="C586" t="str">
            <v>Abitibi-Témiscamingue</v>
          </cell>
          <cell r="D586" t="str">
            <v>Rouillard(Richard)</v>
          </cell>
          <cell r="F586" t="str">
            <v>3979,chemin Veillette, B.P.2104</v>
          </cell>
          <cell r="G586" t="str">
            <v>Amos</v>
          </cell>
          <cell r="H586" t="str">
            <v>J9T3A1</v>
          </cell>
          <cell r="I586">
            <v>819</v>
          </cell>
          <cell r="J586">
            <v>7279844</v>
          </cell>
          <cell r="K586">
            <v>86</v>
          </cell>
          <cell r="L586">
            <v>19391</v>
          </cell>
          <cell r="M586">
            <v>86</v>
          </cell>
          <cell r="N586">
            <v>19958</v>
          </cell>
        </row>
        <row r="587">
          <cell r="A587">
            <v>348086</v>
          </cell>
          <cell r="B587" t="str">
            <v>01</v>
          </cell>
          <cell r="C587" t="str">
            <v>Bas-Saint-Laurent</v>
          </cell>
          <cell r="D587" t="str">
            <v>Dubé(Bruno)</v>
          </cell>
          <cell r="F587" t="str">
            <v>180 de l'Église - C.P. 84</v>
          </cell>
          <cell r="G587" t="str">
            <v>Lejeune</v>
          </cell>
          <cell r="H587" t="str">
            <v>G0L1S0</v>
          </cell>
          <cell r="I587">
            <v>418</v>
          </cell>
          <cell r="J587">
            <v>8552530</v>
          </cell>
          <cell r="K587">
            <v>226</v>
          </cell>
          <cell r="L587">
            <v>28811</v>
          </cell>
          <cell r="M587">
            <v>236</v>
          </cell>
          <cell r="N587">
            <v>40394</v>
          </cell>
        </row>
        <row r="588">
          <cell r="A588">
            <v>348094</v>
          </cell>
          <cell r="B588" t="str">
            <v>12</v>
          </cell>
          <cell r="C588" t="str">
            <v>Chaudière-Appalaches</v>
          </cell>
          <cell r="D588" t="str">
            <v>Fluet(Guy)</v>
          </cell>
          <cell r="F588" t="str">
            <v>145, Rang 4 Nord</v>
          </cell>
          <cell r="G588" t="str">
            <v>Saint-Victor</v>
          </cell>
          <cell r="H588" t="str">
            <v>G0M2B0</v>
          </cell>
          <cell r="I588">
            <v>418</v>
          </cell>
          <cell r="J588">
            <v>5886507</v>
          </cell>
          <cell r="K588">
            <v>18</v>
          </cell>
          <cell r="L588">
            <v>2938</v>
          </cell>
          <cell r="M588">
            <v>18</v>
          </cell>
          <cell r="N588">
            <v>1868</v>
          </cell>
        </row>
        <row r="589">
          <cell r="A589">
            <v>348193</v>
          </cell>
          <cell r="B589" t="str">
            <v>01</v>
          </cell>
          <cell r="C589" t="str">
            <v>Bas-Saint-Laurent</v>
          </cell>
          <cell r="D589" t="str">
            <v>Dufour(Origène)</v>
          </cell>
          <cell r="F589" t="str">
            <v>560 rang 7 Est</v>
          </cell>
          <cell r="G589" t="str">
            <v>Saint-Damase (de Matapédia)</v>
          </cell>
          <cell r="H589" t="str">
            <v>G0J2J0</v>
          </cell>
          <cell r="I589">
            <v>418</v>
          </cell>
          <cell r="J589">
            <v>7762040</v>
          </cell>
          <cell r="K589">
            <v>68</v>
          </cell>
          <cell r="L589">
            <v>9937</v>
          </cell>
          <cell r="M589">
            <v>58</v>
          </cell>
          <cell r="N589">
            <v>19860</v>
          </cell>
        </row>
        <row r="590">
          <cell r="A590">
            <v>348417</v>
          </cell>
          <cell r="B590" t="str">
            <v>12</v>
          </cell>
          <cell r="C590" t="str">
            <v>Chaudière-Appalaches</v>
          </cell>
          <cell r="D590" t="str">
            <v>Lagrange(Réjean)</v>
          </cell>
          <cell r="F590" t="str">
            <v>400, rue Ferland</v>
          </cell>
          <cell r="G590" t="str">
            <v>Saints-Anges</v>
          </cell>
          <cell r="H590" t="str">
            <v>G0S3E0</v>
          </cell>
          <cell r="I590">
            <v>418</v>
          </cell>
          <cell r="J590">
            <v>2535792</v>
          </cell>
          <cell r="K590">
            <v>40</v>
          </cell>
          <cell r="L590">
            <v>5822</v>
          </cell>
          <cell r="M590">
            <v>40</v>
          </cell>
          <cell r="N590">
            <v>4535</v>
          </cell>
        </row>
        <row r="591">
          <cell r="A591">
            <v>349274</v>
          </cell>
          <cell r="B591" t="str">
            <v>12</v>
          </cell>
          <cell r="C591" t="str">
            <v>Chaudière-Appalaches</v>
          </cell>
          <cell r="D591" t="str">
            <v>Ferme Viateur Turmel S.E.N.C.</v>
          </cell>
          <cell r="E591" t="str">
            <v>Turmel(Viateur)</v>
          </cell>
          <cell r="F591" t="str">
            <v>240, Rang 5</v>
          </cell>
          <cell r="G591" t="str">
            <v>Lac-Etchemin</v>
          </cell>
          <cell r="H591" t="str">
            <v>G0R1S0</v>
          </cell>
          <cell r="I591">
            <v>418</v>
          </cell>
          <cell r="J591">
            <v>6252555</v>
          </cell>
          <cell r="K591">
            <v>10</v>
          </cell>
          <cell r="L591">
            <v>680</v>
          </cell>
        </row>
        <row r="592">
          <cell r="A592">
            <v>349928</v>
          </cell>
          <cell r="B592" t="str">
            <v>16</v>
          </cell>
          <cell r="C592" t="str">
            <v>Montérégie</v>
          </cell>
          <cell r="D592" t="str">
            <v>Ferme du Rapide S.N.C.</v>
          </cell>
          <cell r="E592" t="str">
            <v>Lagacé(Simon)</v>
          </cell>
          <cell r="F592" t="str">
            <v>8420, chemin du Rapide Plat Nord</v>
          </cell>
          <cell r="G592" t="str">
            <v>Saint-Hyacinthe</v>
          </cell>
          <cell r="H592" t="str">
            <v>J2R1H6</v>
          </cell>
          <cell r="I592">
            <v>450</v>
          </cell>
          <cell r="J592">
            <v>7995117</v>
          </cell>
          <cell r="K592">
            <v>16</v>
          </cell>
          <cell r="L592">
            <v>918</v>
          </cell>
          <cell r="M592">
            <v>15</v>
          </cell>
          <cell r="N592">
            <v>227</v>
          </cell>
        </row>
        <row r="593">
          <cell r="A593">
            <v>350249</v>
          </cell>
          <cell r="B593" t="str">
            <v>11</v>
          </cell>
          <cell r="C593" t="str">
            <v>Gaspésie-Iles-de-la-Madeleine</v>
          </cell>
          <cell r="D593" t="str">
            <v>Parent(Christian)</v>
          </cell>
          <cell r="F593" t="str">
            <v>250, Notre-Dame Est</v>
          </cell>
          <cell r="G593" t="str">
            <v>Cap-Chat</v>
          </cell>
          <cell r="H593" t="str">
            <v>G0J1G0</v>
          </cell>
          <cell r="I593">
            <v>418</v>
          </cell>
          <cell r="J593">
            <v>7869129</v>
          </cell>
          <cell r="K593">
            <v>52</v>
          </cell>
          <cell r="L593">
            <v>901</v>
          </cell>
          <cell r="M593">
            <v>50</v>
          </cell>
          <cell r="N593">
            <v>639</v>
          </cell>
        </row>
        <row r="594">
          <cell r="A594">
            <v>350272</v>
          </cell>
          <cell r="B594" t="str">
            <v>11</v>
          </cell>
          <cell r="C594" t="str">
            <v>Gaspésie-Iles-de-la-Madeleine</v>
          </cell>
          <cell r="D594" t="str">
            <v>Sullivan(Kenneth)</v>
          </cell>
          <cell r="F594" t="str">
            <v>#132 route 132</v>
          </cell>
          <cell r="G594" t="str">
            <v>Shigawake</v>
          </cell>
          <cell r="H594" t="str">
            <v>G0C3E0</v>
          </cell>
          <cell r="I594">
            <v>418</v>
          </cell>
          <cell r="J594">
            <v>7522387</v>
          </cell>
          <cell r="K594">
            <v>16</v>
          </cell>
          <cell r="L594">
            <v>3016</v>
          </cell>
          <cell r="M594">
            <v>16</v>
          </cell>
        </row>
        <row r="595">
          <cell r="A595">
            <v>350488</v>
          </cell>
          <cell r="B595" t="str">
            <v>11</v>
          </cell>
          <cell r="C595" t="str">
            <v>Gaspésie-Iles-de-la-Madeleine</v>
          </cell>
          <cell r="D595" t="str">
            <v>Boudreau(Normand)</v>
          </cell>
          <cell r="F595" t="str">
            <v>174 route St-Jules</v>
          </cell>
          <cell r="G595" t="str">
            <v>Maria</v>
          </cell>
          <cell r="H595" t="str">
            <v>G0C1Y0</v>
          </cell>
          <cell r="I595">
            <v>418</v>
          </cell>
          <cell r="J595">
            <v>7595602</v>
          </cell>
          <cell r="K595">
            <v>16</v>
          </cell>
          <cell r="L595">
            <v>7002</v>
          </cell>
          <cell r="M595">
            <v>15</v>
          </cell>
          <cell r="N595">
            <v>6122</v>
          </cell>
        </row>
        <row r="596">
          <cell r="A596">
            <v>354936</v>
          </cell>
          <cell r="B596" t="str">
            <v>01</v>
          </cell>
          <cell r="C596" t="str">
            <v>Bas-Saint-Laurent</v>
          </cell>
          <cell r="D596" t="str">
            <v>Ouellet(Alain)</v>
          </cell>
          <cell r="F596" t="str">
            <v>705, route 230</v>
          </cell>
          <cell r="G596" t="str">
            <v>Saint-Alexandre</v>
          </cell>
          <cell r="H596" t="str">
            <v>G0L2G0</v>
          </cell>
          <cell r="I596">
            <v>418</v>
          </cell>
          <cell r="J596">
            <v>4952208</v>
          </cell>
          <cell r="K596">
            <v>83</v>
          </cell>
          <cell r="L596">
            <v>14036</v>
          </cell>
          <cell r="M596">
            <v>69</v>
          </cell>
          <cell r="N596">
            <v>5091</v>
          </cell>
        </row>
        <row r="597">
          <cell r="A597">
            <v>361832</v>
          </cell>
          <cell r="B597" t="str">
            <v>12</v>
          </cell>
          <cell r="C597" t="str">
            <v>Chaudière-Appalaches</v>
          </cell>
          <cell r="D597" t="str">
            <v>Genest(Raynald)</v>
          </cell>
          <cell r="F597" t="str">
            <v>3126, chemin Bois-Clair</v>
          </cell>
          <cell r="G597" t="str">
            <v>Saint-Antoine-de-Tilly</v>
          </cell>
          <cell r="H597" t="str">
            <v>G0S2C0</v>
          </cell>
          <cell r="I597">
            <v>418</v>
          </cell>
          <cell r="J597">
            <v>8862104</v>
          </cell>
          <cell r="K597">
            <v>36</v>
          </cell>
          <cell r="L597">
            <v>23815</v>
          </cell>
          <cell r="M597">
            <v>34</v>
          </cell>
          <cell r="N597">
            <v>10720</v>
          </cell>
        </row>
        <row r="598">
          <cell r="A598">
            <v>367243</v>
          </cell>
          <cell r="B598" t="str">
            <v>12</v>
          </cell>
          <cell r="C598" t="str">
            <v>Chaudière-Appalaches</v>
          </cell>
          <cell r="D598" t="str">
            <v>Vachon(Pierre)</v>
          </cell>
          <cell r="F598" t="str">
            <v>130, 1er Rang</v>
          </cell>
          <cell r="G598" t="str">
            <v>Saint-Séverin (de Beauce)</v>
          </cell>
          <cell r="H598" t="str">
            <v>G0N1V0</v>
          </cell>
          <cell r="I598">
            <v>418</v>
          </cell>
          <cell r="J598">
            <v>4263331</v>
          </cell>
          <cell r="K598">
            <v>109</v>
          </cell>
          <cell r="L598">
            <v>31713</v>
          </cell>
          <cell r="M598">
            <v>95</v>
          </cell>
          <cell r="N598">
            <v>28069</v>
          </cell>
        </row>
        <row r="599">
          <cell r="A599">
            <v>373654</v>
          </cell>
          <cell r="B599" t="str">
            <v>17</v>
          </cell>
          <cell r="C599" t="str">
            <v>Centre-du-Québec</v>
          </cell>
          <cell r="D599" t="str">
            <v>Lambert(Johanne)</v>
          </cell>
          <cell r="E599" t="str">
            <v>Lambert(Johanne)</v>
          </cell>
          <cell r="F599" t="str">
            <v>73, rang 9</v>
          </cell>
          <cell r="G599" t="str">
            <v>Norbertville</v>
          </cell>
          <cell r="H599" t="str">
            <v>G0P1B0</v>
          </cell>
          <cell r="I599">
            <v>819</v>
          </cell>
          <cell r="J599">
            <v>3699344</v>
          </cell>
          <cell r="K599">
            <v>28</v>
          </cell>
          <cell r="M599">
            <v>29</v>
          </cell>
        </row>
        <row r="600">
          <cell r="A600">
            <v>382101</v>
          </cell>
          <cell r="B600" t="str">
            <v>05</v>
          </cell>
          <cell r="C600" t="str">
            <v>Estrie</v>
          </cell>
          <cell r="D600" t="str">
            <v>Hodge(Robert)</v>
          </cell>
          <cell r="F600" t="str">
            <v>531 Hardwoodflat Road R.R.3</v>
          </cell>
          <cell r="G600" t="str">
            <v>Bury</v>
          </cell>
          <cell r="H600" t="str">
            <v>J0B1J0</v>
          </cell>
          <cell r="I600">
            <v>819</v>
          </cell>
          <cell r="J600">
            <v>8723797</v>
          </cell>
          <cell r="K600">
            <v>151</v>
          </cell>
          <cell r="L600">
            <v>28894</v>
          </cell>
        </row>
        <row r="601">
          <cell r="A601">
            <v>387423</v>
          </cell>
          <cell r="B601" t="str">
            <v>05</v>
          </cell>
          <cell r="C601" t="str">
            <v>Estrie</v>
          </cell>
          <cell r="D601" t="str">
            <v>Schoolcraft(Lionel)</v>
          </cell>
          <cell r="F601" t="str">
            <v>848 Clough C.P. 229</v>
          </cell>
          <cell r="G601" t="str">
            <v>Ayer's Cliff</v>
          </cell>
          <cell r="H601" t="str">
            <v>J0B1C0</v>
          </cell>
          <cell r="I601">
            <v>819</v>
          </cell>
          <cell r="J601">
            <v>8384216</v>
          </cell>
          <cell r="K601">
            <v>41</v>
          </cell>
          <cell r="L601">
            <v>2373</v>
          </cell>
          <cell r="M601">
            <v>34</v>
          </cell>
          <cell r="N601">
            <v>3329</v>
          </cell>
        </row>
        <row r="602">
          <cell r="A602">
            <v>389817</v>
          </cell>
          <cell r="B602" t="str">
            <v>16</v>
          </cell>
          <cell r="C602" t="str">
            <v>Montérégie</v>
          </cell>
          <cell r="D602" t="str">
            <v>Lussier(Rock)</v>
          </cell>
          <cell r="F602" t="str">
            <v>693, 3e Rang Ouest</v>
          </cell>
          <cell r="G602" t="str">
            <v>Sainte-Cécile-de-Milton</v>
          </cell>
          <cell r="H602" t="str">
            <v>J0E2C0</v>
          </cell>
          <cell r="I602">
            <v>450</v>
          </cell>
          <cell r="J602">
            <v>3757022</v>
          </cell>
          <cell r="K602">
            <v>25</v>
          </cell>
          <cell r="L602">
            <v>4915</v>
          </cell>
          <cell r="M602">
            <v>24</v>
          </cell>
          <cell r="N602">
            <v>4391</v>
          </cell>
        </row>
        <row r="603">
          <cell r="A603">
            <v>391185</v>
          </cell>
          <cell r="B603" t="str">
            <v>16</v>
          </cell>
          <cell r="C603" t="str">
            <v>Montérégie</v>
          </cell>
          <cell r="D603" t="str">
            <v>Provost(Germain)</v>
          </cell>
          <cell r="F603" t="str">
            <v>423, route 116 Est</v>
          </cell>
          <cell r="G603" t="str">
            <v>Acton Vale</v>
          </cell>
          <cell r="H603" t="str">
            <v>J0H1A0</v>
          </cell>
          <cell r="I603">
            <v>450</v>
          </cell>
          <cell r="J603">
            <v>5467509</v>
          </cell>
          <cell r="K603">
            <v>16</v>
          </cell>
          <cell r="L603">
            <v>3173</v>
          </cell>
        </row>
        <row r="604">
          <cell r="A604">
            <v>391227</v>
          </cell>
          <cell r="B604" t="str">
            <v>16</v>
          </cell>
          <cell r="C604" t="str">
            <v>Montérégie</v>
          </cell>
          <cell r="D604" t="str">
            <v>St-Amant(Luc)</v>
          </cell>
          <cell r="E604" t="str">
            <v>St-Amant(Luc)</v>
          </cell>
          <cell r="F604" t="str">
            <v>756, route 139</v>
          </cell>
          <cell r="G604" t="str">
            <v>Acton Vale</v>
          </cell>
          <cell r="H604" t="str">
            <v>J0H1A0</v>
          </cell>
          <cell r="I604">
            <v>450</v>
          </cell>
          <cell r="J604">
            <v>5462497</v>
          </cell>
          <cell r="K604">
            <v>95</v>
          </cell>
          <cell r="L604">
            <v>9587</v>
          </cell>
          <cell r="M604">
            <v>80</v>
          </cell>
          <cell r="N604">
            <v>18228</v>
          </cell>
        </row>
        <row r="605">
          <cell r="A605">
            <v>401554</v>
          </cell>
          <cell r="B605" t="str">
            <v>16</v>
          </cell>
          <cell r="C605" t="str">
            <v>Montérégie</v>
          </cell>
          <cell r="D605" t="str">
            <v>Santerre(Gilles)</v>
          </cell>
          <cell r="E605" t="str">
            <v>Santerre(Gilles)</v>
          </cell>
          <cell r="F605" t="str">
            <v>1958, chemin Saint-Ignace</v>
          </cell>
          <cell r="G605" t="str">
            <v>Saint-Ignace-de-Stanbridge</v>
          </cell>
          <cell r="H605" t="str">
            <v>J0J1Y0</v>
          </cell>
          <cell r="I605">
            <v>450</v>
          </cell>
          <cell r="J605">
            <v>2482239</v>
          </cell>
          <cell r="K605">
            <v>26</v>
          </cell>
          <cell r="L605">
            <v>4193</v>
          </cell>
          <cell r="M605">
            <v>23</v>
          </cell>
          <cell r="N605">
            <v>4278</v>
          </cell>
        </row>
        <row r="606">
          <cell r="A606">
            <v>401596</v>
          </cell>
          <cell r="B606" t="str">
            <v>16</v>
          </cell>
          <cell r="C606" t="str">
            <v>Montérégie</v>
          </cell>
          <cell r="D606" t="str">
            <v>Santerre(Jean-Paul)</v>
          </cell>
          <cell r="F606" t="str">
            <v>1199, 1er Rang Nord</v>
          </cell>
          <cell r="G606" t="str">
            <v>Saint-Ignace-de-Stanbridge</v>
          </cell>
          <cell r="H606" t="str">
            <v>J0J1Y0</v>
          </cell>
          <cell r="I606">
            <v>450</v>
          </cell>
          <cell r="J606">
            <v>2483850</v>
          </cell>
          <cell r="K606">
            <v>79</v>
          </cell>
          <cell r="L606">
            <v>16113</v>
          </cell>
          <cell r="M606">
            <v>88</v>
          </cell>
          <cell r="N606">
            <v>15089</v>
          </cell>
        </row>
        <row r="607">
          <cell r="A607">
            <v>401844</v>
          </cell>
          <cell r="B607" t="str">
            <v>16</v>
          </cell>
          <cell r="C607" t="str">
            <v>Montérégie</v>
          </cell>
          <cell r="D607" t="str">
            <v>Magnin(Jean-Claude)</v>
          </cell>
          <cell r="F607" t="str">
            <v>235, rang Kempt</v>
          </cell>
          <cell r="G607" t="str">
            <v>Sainte-Sabine (de Montérégie)</v>
          </cell>
          <cell r="H607" t="str">
            <v>J0J2B0</v>
          </cell>
          <cell r="I607">
            <v>450</v>
          </cell>
          <cell r="J607">
            <v>2964997</v>
          </cell>
          <cell r="K607">
            <v>38</v>
          </cell>
          <cell r="L607">
            <v>12115</v>
          </cell>
          <cell r="M607">
            <v>21</v>
          </cell>
          <cell r="N607">
            <v>4122</v>
          </cell>
        </row>
        <row r="608">
          <cell r="A608">
            <v>402164</v>
          </cell>
          <cell r="B608" t="str">
            <v>16</v>
          </cell>
          <cell r="C608" t="str">
            <v>Montérégie</v>
          </cell>
          <cell r="D608" t="str">
            <v>Samson(Benoît)</v>
          </cell>
          <cell r="F608" t="str">
            <v>105 du Golf</v>
          </cell>
          <cell r="G608" t="str">
            <v>Farnham</v>
          </cell>
          <cell r="H608" t="str">
            <v>J2N2P9</v>
          </cell>
          <cell r="I608">
            <v>450</v>
          </cell>
          <cell r="J608">
            <v>2937798</v>
          </cell>
          <cell r="K608">
            <v>19</v>
          </cell>
          <cell r="L608">
            <v>1589</v>
          </cell>
        </row>
        <row r="609">
          <cell r="A609">
            <v>402180</v>
          </cell>
          <cell r="B609" t="str">
            <v>16</v>
          </cell>
          <cell r="C609" t="str">
            <v>Montérégie</v>
          </cell>
          <cell r="D609" t="str">
            <v>Groux(François)</v>
          </cell>
          <cell r="F609" t="str">
            <v>2092 route 235</v>
          </cell>
          <cell r="G609" t="str">
            <v>Sainte-Sabine (de Montérégie)</v>
          </cell>
          <cell r="H609" t="str">
            <v>J0J2B0</v>
          </cell>
          <cell r="I609">
            <v>450</v>
          </cell>
          <cell r="J609">
            <v>2937651</v>
          </cell>
          <cell r="K609">
            <v>38</v>
          </cell>
          <cell r="L609">
            <v>620</v>
          </cell>
          <cell r="M609">
            <v>38</v>
          </cell>
        </row>
        <row r="610">
          <cell r="A610">
            <v>408922</v>
          </cell>
          <cell r="B610" t="str">
            <v>16</v>
          </cell>
          <cell r="C610" t="str">
            <v>Montérégie</v>
          </cell>
          <cell r="D610" t="str">
            <v>Hamilton(Garry Robert)</v>
          </cell>
          <cell r="F610" t="str">
            <v>2848, North River Road</v>
          </cell>
          <cell r="G610" t="str">
            <v>Ormstown</v>
          </cell>
          <cell r="H610" t="str">
            <v>J0S1K0</v>
          </cell>
          <cell r="I610">
            <v>450</v>
          </cell>
          <cell r="J610">
            <v>8292047</v>
          </cell>
          <cell r="K610">
            <v>43</v>
          </cell>
          <cell r="L610">
            <v>8470</v>
          </cell>
          <cell r="M610">
            <v>45</v>
          </cell>
          <cell r="N610">
            <v>9185</v>
          </cell>
        </row>
        <row r="611">
          <cell r="A611">
            <v>409060</v>
          </cell>
          <cell r="B611" t="str">
            <v>16</v>
          </cell>
          <cell r="C611" t="str">
            <v>Montérégie</v>
          </cell>
          <cell r="D611" t="str">
            <v>Bourdon(François)</v>
          </cell>
          <cell r="F611" t="str">
            <v>746,  rg du 10</v>
          </cell>
          <cell r="G611" t="str">
            <v>Saint-Étienne-de-Beauharnois</v>
          </cell>
          <cell r="H611" t="str">
            <v>J0S1S0</v>
          </cell>
          <cell r="I611">
            <v>450</v>
          </cell>
          <cell r="J611">
            <v>4296303</v>
          </cell>
          <cell r="K611">
            <v>22</v>
          </cell>
          <cell r="L611">
            <v>5005</v>
          </cell>
          <cell r="M611">
            <v>21</v>
          </cell>
          <cell r="N611">
            <v>4763</v>
          </cell>
        </row>
        <row r="612">
          <cell r="A612">
            <v>413278</v>
          </cell>
          <cell r="B612" t="str">
            <v>07</v>
          </cell>
          <cell r="C612" t="str">
            <v>Outaouais</v>
          </cell>
          <cell r="D612" t="str">
            <v>Storey(David)</v>
          </cell>
          <cell r="F612" t="str">
            <v>36, Storey Road</v>
          </cell>
          <cell r="G612" t="str">
            <v>Cantley</v>
          </cell>
          <cell r="H612" t="str">
            <v>J8V3A2</v>
          </cell>
          <cell r="I612">
            <v>819</v>
          </cell>
          <cell r="J612">
            <v>4574242</v>
          </cell>
          <cell r="K612">
            <v>48</v>
          </cell>
          <cell r="L612">
            <v>6031</v>
          </cell>
          <cell r="M612">
            <v>47</v>
          </cell>
          <cell r="N612">
            <v>4711</v>
          </cell>
        </row>
        <row r="613">
          <cell r="A613">
            <v>413476</v>
          </cell>
          <cell r="B613" t="str">
            <v>07</v>
          </cell>
          <cell r="C613" t="str">
            <v>Outaouais</v>
          </cell>
          <cell r="D613" t="str">
            <v>Lapointe(Charles)</v>
          </cell>
          <cell r="F613" t="str">
            <v>349, chemin Montcerf</v>
          </cell>
          <cell r="G613" t="str">
            <v>Egan-Sud</v>
          </cell>
          <cell r="H613" t="str">
            <v>J0W1N0</v>
          </cell>
          <cell r="I613">
            <v>819</v>
          </cell>
          <cell r="J613">
            <v>4493347</v>
          </cell>
          <cell r="K613">
            <v>35</v>
          </cell>
          <cell r="L613">
            <v>9902</v>
          </cell>
          <cell r="M613">
            <v>35</v>
          </cell>
          <cell r="N613">
            <v>4234</v>
          </cell>
        </row>
        <row r="614">
          <cell r="A614">
            <v>413534</v>
          </cell>
          <cell r="B614" t="str">
            <v>07</v>
          </cell>
          <cell r="C614" t="str">
            <v>Outaouais</v>
          </cell>
          <cell r="D614" t="str">
            <v>Lafontaine Célia &amp; Oscar</v>
          </cell>
          <cell r="F614" t="str">
            <v>364, Route 105</v>
          </cell>
          <cell r="G614" t="str">
            <v>Bois-Franc</v>
          </cell>
          <cell r="H614" t="str">
            <v>J9E3A9</v>
          </cell>
          <cell r="I614">
            <v>819</v>
          </cell>
          <cell r="J614">
            <v>4491019</v>
          </cell>
          <cell r="K614">
            <v>21</v>
          </cell>
          <cell r="L614">
            <v>616</v>
          </cell>
        </row>
        <row r="615">
          <cell r="A615">
            <v>414870</v>
          </cell>
          <cell r="B615" t="str">
            <v>08</v>
          </cell>
          <cell r="C615" t="str">
            <v>Abitibi-Témiscamingue</v>
          </cell>
          <cell r="D615" t="str">
            <v>Peluso(Norma)</v>
          </cell>
          <cell r="E615" t="str">
            <v>Heath(Chad)</v>
          </cell>
          <cell r="F615" t="str">
            <v>26, route 101 Sud</v>
          </cell>
          <cell r="G615" t="str">
            <v>Notre-Dame-du-Nord</v>
          </cell>
          <cell r="H615" t="str">
            <v>J0Z3B0</v>
          </cell>
          <cell r="I615">
            <v>819</v>
          </cell>
          <cell r="J615">
            <v>7232763</v>
          </cell>
          <cell r="K615">
            <v>45</v>
          </cell>
          <cell r="M615">
            <v>107</v>
          </cell>
        </row>
        <row r="616">
          <cell r="A616">
            <v>415323</v>
          </cell>
          <cell r="B616" t="str">
            <v>08</v>
          </cell>
          <cell r="C616" t="str">
            <v>Abitibi-Témiscamingue</v>
          </cell>
          <cell r="D616" t="str">
            <v>Dubreuil(Claude)</v>
          </cell>
          <cell r="F616" t="str">
            <v>185, route 386</v>
          </cell>
          <cell r="G616" t="str">
            <v>Senneterre</v>
          </cell>
          <cell r="H616" t="str">
            <v>J0Y2M0</v>
          </cell>
          <cell r="I616">
            <v>819</v>
          </cell>
          <cell r="J616">
            <v>7374975</v>
          </cell>
          <cell r="K616">
            <v>53</v>
          </cell>
          <cell r="L616">
            <v>6950</v>
          </cell>
          <cell r="M616">
            <v>42</v>
          </cell>
          <cell r="N616">
            <v>6270</v>
          </cell>
        </row>
        <row r="617">
          <cell r="A617">
            <v>417998</v>
          </cell>
          <cell r="B617" t="str">
            <v>14</v>
          </cell>
          <cell r="C617" t="str">
            <v>Lanaudière</v>
          </cell>
          <cell r="D617" t="str">
            <v>Plante(Richard)</v>
          </cell>
          <cell r="E617" t="str">
            <v>Plante(Richard)</v>
          </cell>
          <cell r="F617" t="str">
            <v>961 rang St-Joachim</v>
          </cell>
          <cell r="G617" t="str">
            <v>Saint-Barthélemy</v>
          </cell>
          <cell r="H617" t="str">
            <v>J0K1X0</v>
          </cell>
          <cell r="I617">
            <v>450</v>
          </cell>
          <cell r="J617">
            <v>8852340</v>
          </cell>
          <cell r="K617">
            <v>17</v>
          </cell>
          <cell r="L617">
            <v>1727</v>
          </cell>
        </row>
        <row r="618">
          <cell r="A618">
            <v>419648</v>
          </cell>
          <cell r="B618" t="str">
            <v>14</v>
          </cell>
          <cell r="C618" t="str">
            <v>Lanaudière</v>
          </cell>
          <cell r="D618" t="str">
            <v>Boyer(Rosaire)</v>
          </cell>
          <cell r="F618" t="str">
            <v>161 5e Rang</v>
          </cell>
          <cell r="G618" t="str">
            <v>Saint-Liguori</v>
          </cell>
          <cell r="H618" t="str">
            <v>J0K2X0</v>
          </cell>
          <cell r="I618">
            <v>450</v>
          </cell>
          <cell r="J618">
            <v>8346203</v>
          </cell>
          <cell r="K618">
            <v>106</v>
          </cell>
          <cell r="L618">
            <v>11900</v>
          </cell>
          <cell r="M618">
            <v>106</v>
          </cell>
          <cell r="N618">
            <v>14630</v>
          </cell>
        </row>
        <row r="619">
          <cell r="A619">
            <v>420737</v>
          </cell>
          <cell r="B619" t="str">
            <v>14</v>
          </cell>
          <cell r="C619" t="str">
            <v>Lanaudière</v>
          </cell>
          <cell r="D619" t="str">
            <v>Urbain(Normand)</v>
          </cell>
          <cell r="F619" t="str">
            <v>397, Bas l'Assomption Sud</v>
          </cell>
          <cell r="G619" t="str">
            <v>L'Assomption</v>
          </cell>
          <cell r="H619" t="str">
            <v>J5W1Z8</v>
          </cell>
          <cell r="I619">
            <v>450</v>
          </cell>
          <cell r="J619">
            <v>5895066</v>
          </cell>
          <cell r="M619">
            <v>47</v>
          </cell>
          <cell r="N619">
            <v>454</v>
          </cell>
        </row>
        <row r="620">
          <cell r="A620">
            <v>429357</v>
          </cell>
          <cell r="B620" t="str">
            <v>02</v>
          </cell>
          <cell r="C620" t="str">
            <v>Saguenay-Lac-Saint-Jean</v>
          </cell>
          <cell r="D620" t="str">
            <v>Jean(Marc)</v>
          </cell>
          <cell r="F620" t="str">
            <v>164 chemin Desmeules</v>
          </cell>
          <cell r="G620" t="str">
            <v>Saint-Honoré</v>
          </cell>
          <cell r="H620" t="str">
            <v>G0V1L0</v>
          </cell>
          <cell r="I620">
            <v>418</v>
          </cell>
          <cell r="J620">
            <v>5432346</v>
          </cell>
          <cell r="K620">
            <v>31</v>
          </cell>
          <cell r="M620">
            <v>37</v>
          </cell>
        </row>
        <row r="621">
          <cell r="A621">
            <v>435073</v>
          </cell>
          <cell r="B621" t="str">
            <v>12</v>
          </cell>
          <cell r="C621" t="str">
            <v>Chaudière-Appalaches</v>
          </cell>
          <cell r="D621" t="str">
            <v>Cloutier(Richard)</v>
          </cell>
          <cell r="F621" t="str">
            <v>816, rang St-Alfred</v>
          </cell>
          <cell r="G621" t="str">
            <v>Sainte-Hénédine</v>
          </cell>
          <cell r="H621" t="str">
            <v>G0S2R0</v>
          </cell>
          <cell r="I621">
            <v>418</v>
          </cell>
          <cell r="J621">
            <v>9353052</v>
          </cell>
          <cell r="K621">
            <v>36</v>
          </cell>
          <cell r="L621">
            <v>12536</v>
          </cell>
          <cell r="M621">
            <v>36</v>
          </cell>
          <cell r="N621">
            <v>13874</v>
          </cell>
        </row>
        <row r="622">
          <cell r="A622">
            <v>440271</v>
          </cell>
          <cell r="B622" t="str">
            <v>17</v>
          </cell>
          <cell r="C622" t="str">
            <v>Centre-du-Québec</v>
          </cell>
          <cell r="D622" t="str">
            <v>Mastine(Robert)</v>
          </cell>
          <cell r="F622" t="str">
            <v>351, rang 3</v>
          </cell>
          <cell r="G622" t="str">
            <v>Saint-Félix-de-Kingsey</v>
          </cell>
          <cell r="H622" t="str">
            <v>J0B2T0</v>
          </cell>
          <cell r="I622">
            <v>819</v>
          </cell>
          <cell r="J622">
            <v>8482147</v>
          </cell>
          <cell r="K622">
            <v>20</v>
          </cell>
          <cell r="M622">
            <v>17</v>
          </cell>
          <cell r="N622">
            <v>1188</v>
          </cell>
        </row>
        <row r="623">
          <cell r="A623">
            <v>442210</v>
          </cell>
          <cell r="B623" t="str">
            <v>15</v>
          </cell>
          <cell r="C623" t="str">
            <v>Laurentides</v>
          </cell>
          <cell r="D623" t="str">
            <v>Falardeau(André)</v>
          </cell>
          <cell r="F623" t="str">
            <v>943, route de l'Ascension</v>
          </cell>
          <cell r="G623" t="str">
            <v>Riviere-Rouge</v>
          </cell>
          <cell r="H623" t="str">
            <v>J0T1T0</v>
          </cell>
          <cell r="I623">
            <v>819</v>
          </cell>
          <cell r="J623">
            <v>2757600</v>
          </cell>
          <cell r="K623">
            <v>43</v>
          </cell>
          <cell r="L623">
            <v>4913</v>
          </cell>
          <cell r="M623">
            <v>34</v>
          </cell>
          <cell r="N623">
            <v>11527</v>
          </cell>
        </row>
        <row r="624">
          <cell r="A624">
            <v>448381</v>
          </cell>
          <cell r="B624" t="str">
            <v>07</v>
          </cell>
          <cell r="C624" t="str">
            <v>Outaouais</v>
          </cell>
          <cell r="D624" t="str">
            <v>Maloney(Brian)</v>
          </cell>
          <cell r="F624" t="str">
            <v>469, rang 7 Est</v>
          </cell>
          <cell r="G624" t="str">
            <v>Lochaber</v>
          </cell>
          <cell r="H624" t="str">
            <v>J0X3B0</v>
          </cell>
          <cell r="I624">
            <v>819</v>
          </cell>
          <cell r="J624">
            <v>9853882</v>
          </cell>
          <cell r="K624">
            <v>20</v>
          </cell>
          <cell r="L624">
            <v>4393</v>
          </cell>
          <cell r="M624">
            <v>20</v>
          </cell>
          <cell r="N624">
            <v>1021</v>
          </cell>
        </row>
        <row r="625">
          <cell r="A625">
            <v>448480</v>
          </cell>
          <cell r="B625" t="str">
            <v>08</v>
          </cell>
          <cell r="C625" t="str">
            <v>Abitibi-Témiscamingue</v>
          </cell>
          <cell r="K625">
            <v>201</v>
          </cell>
          <cell r="L625">
            <v>56086</v>
          </cell>
        </row>
        <row r="626">
          <cell r="A626">
            <v>453928</v>
          </cell>
          <cell r="B626" t="str">
            <v>17</v>
          </cell>
          <cell r="C626" t="str">
            <v>Centre-du-Québec</v>
          </cell>
          <cell r="D626" t="str">
            <v>Rousseau(Denis)</v>
          </cell>
          <cell r="F626" t="str">
            <v>3320, rang Grand St-Esprit</v>
          </cell>
          <cell r="G626" t="str">
            <v>Nicolet</v>
          </cell>
          <cell r="H626" t="str">
            <v>J3T1T7</v>
          </cell>
          <cell r="I626">
            <v>819</v>
          </cell>
          <cell r="J626">
            <v>2935390</v>
          </cell>
          <cell r="K626">
            <v>38</v>
          </cell>
          <cell r="M626">
            <v>30</v>
          </cell>
          <cell r="N626">
            <v>6324</v>
          </cell>
        </row>
        <row r="627">
          <cell r="A627">
            <v>454041</v>
          </cell>
          <cell r="B627" t="str">
            <v>12</v>
          </cell>
          <cell r="C627" t="str">
            <v>Chaudière-Appalaches</v>
          </cell>
          <cell r="D627" t="str">
            <v>Poulin(Martin)</v>
          </cell>
          <cell r="E627" t="str">
            <v>Poulin(Martin)</v>
          </cell>
          <cell r="F627" t="str">
            <v>189, Rang 1 Shenley Nord</v>
          </cell>
          <cell r="G627" t="str">
            <v>Saint-Martin</v>
          </cell>
          <cell r="H627" t="str">
            <v>G0M1B0</v>
          </cell>
          <cell r="I627">
            <v>418</v>
          </cell>
          <cell r="J627">
            <v>3825824</v>
          </cell>
          <cell r="K627">
            <v>81</v>
          </cell>
          <cell r="L627">
            <v>9100</v>
          </cell>
          <cell r="M627">
            <v>80</v>
          </cell>
          <cell r="N627">
            <v>21903</v>
          </cell>
        </row>
        <row r="628">
          <cell r="A628">
            <v>460964</v>
          </cell>
          <cell r="B628" t="str">
            <v>05</v>
          </cell>
          <cell r="C628" t="str">
            <v>Estrie</v>
          </cell>
          <cell r="D628" t="str">
            <v>Doyon(Jocelyn)</v>
          </cell>
          <cell r="F628" t="str">
            <v>4576, de Cabano</v>
          </cell>
          <cell r="G628" t="str">
            <v>Sherbrooke</v>
          </cell>
          <cell r="H628" t="str">
            <v>J1N2B8</v>
          </cell>
          <cell r="I628">
            <v>819</v>
          </cell>
          <cell r="J628">
            <v>5754567</v>
          </cell>
          <cell r="K628">
            <v>77</v>
          </cell>
          <cell r="L628">
            <v>14214</v>
          </cell>
          <cell r="M628">
            <v>74</v>
          </cell>
          <cell r="N628">
            <v>10678</v>
          </cell>
        </row>
        <row r="629">
          <cell r="A629">
            <v>463695</v>
          </cell>
          <cell r="B629" t="str">
            <v>17</v>
          </cell>
          <cell r="C629" t="str">
            <v>Centre-du-Québec</v>
          </cell>
          <cell r="D629" t="str">
            <v>Paillé(Nathalie)</v>
          </cell>
          <cell r="E629" t="str">
            <v>Paillé(Nathalie)</v>
          </cell>
          <cell r="F629" t="str">
            <v>145, rang 2</v>
          </cell>
          <cell r="G629" t="str">
            <v>Saint-Louis-de-Blandford</v>
          </cell>
          <cell r="H629" t="str">
            <v>G0Z1B0</v>
          </cell>
          <cell r="I629">
            <v>819</v>
          </cell>
          <cell r="J629">
            <v>3647366</v>
          </cell>
          <cell r="K629">
            <v>10</v>
          </cell>
        </row>
        <row r="630">
          <cell r="A630">
            <v>466375</v>
          </cell>
          <cell r="B630" t="str">
            <v>05</v>
          </cell>
          <cell r="C630" t="str">
            <v>Estrie</v>
          </cell>
          <cell r="D630" t="str">
            <v>Lavoie(Marcel)</v>
          </cell>
          <cell r="F630" t="str">
            <v>201, ch. Lavoie</v>
          </cell>
          <cell r="G630" t="str">
            <v>Coaticook</v>
          </cell>
          <cell r="H630" t="str">
            <v>J1A2S2</v>
          </cell>
          <cell r="I630">
            <v>819</v>
          </cell>
          <cell r="J630">
            <v>8492198</v>
          </cell>
          <cell r="K630">
            <v>18</v>
          </cell>
          <cell r="L630">
            <v>5069</v>
          </cell>
          <cell r="M630">
            <v>19</v>
          </cell>
          <cell r="N630">
            <v>5069</v>
          </cell>
        </row>
        <row r="631">
          <cell r="A631">
            <v>467274</v>
          </cell>
          <cell r="B631" t="str">
            <v>03</v>
          </cell>
          <cell r="C631" t="str">
            <v>Capitale-Nationale</v>
          </cell>
          <cell r="D631" t="str">
            <v>Gilpin(Douglas)</v>
          </cell>
          <cell r="E631" t="str">
            <v>Gilpin(Douglas)</v>
          </cell>
          <cell r="F631" t="str">
            <v>1487, Chute Panet</v>
          </cell>
          <cell r="G631" t="str">
            <v>Saint-Raymond</v>
          </cell>
          <cell r="H631" t="str">
            <v>G3L4P4</v>
          </cell>
          <cell r="I631">
            <v>418</v>
          </cell>
          <cell r="J631">
            <v>3377881</v>
          </cell>
          <cell r="K631">
            <v>28</v>
          </cell>
          <cell r="L631">
            <v>2455</v>
          </cell>
          <cell r="M631">
            <v>26</v>
          </cell>
          <cell r="N631">
            <v>2321</v>
          </cell>
        </row>
        <row r="632">
          <cell r="A632">
            <v>469379</v>
          </cell>
          <cell r="B632" t="str">
            <v>08</v>
          </cell>
          <cell r="C632" t="str">
            <v>Abitibi-Témiscamingue</v>
          </cell>
          <cell r="D632" t="str">
            <v>Châteauvert(Jean)</v>
          </cell>
          <cell r="F632" t="str">
            <v>602 rang 5</v>
          </cell>
          <cell r="G632" t="str">
            <v>Gallichan</v>
          </cell>
          <cell r="H632" t="str">
            <v>J0Z2B0</v>
          </cell>
          <cell r="I632">
            <v>819</v>
          </cell>
          <cell r="J632">
            <v>7876080</v>
          </cell>
          <cell r="N632">
            <v>5725</v>
          </cell>
        </row>
        <row r="633">
          <cell r="A633">
            <v>471714</v>
          </cell>
          <cell r="B633" t="str">
            <v>17</v>
          </cell>
          <cell r="C633" t="str">
            <v>Centre-du-Québec</v>
          </cell>
          <cell r="D633" t="str">
            <v>Fréchette(Richard)</v>
          </cell>
          <cell r="F633" t="str">
            <v>1065, rang 10</v>
          </cell>
          <cell r="G633" t="str">
            <v>Sainte-Brigitte-des-Saults</v>
          </cell>
          <cell r="H633" t="str">
            <v>J0C1E0</v>
          </cell>
          <cell r="I633">
            <v>819</v>
          </cell>
          <cell r="J633">
            <v>3364366</v>
          </cell>
          <cell r="K633">
            <v>27</v>
          </cell>
          <cell r="L633">
            <v>12732</v>
          </cell>
          <cell r="M633">
            <v>25</v>
          </cell>
          <cell r="N633">
            <v>8340</v>
          </cell>
        </row>
        <row r="634">
          <cell r="A634">
            <v>476291</v>
          </cell>
          <cell r="B634" t="str">
            <v>02</v>
          </cell>
          <cell r="C634" t="str">
            <v>Saguenay-Lac-Saint-Jean</v>
          </cell>
          <cell r="D634" t="str">
            <v>Larouche(Jean-Marie)</v>
          </cell>
          <cell r="F634" t="str">
            <v>368, rang 5 Ouest</v>
          </cell>
          <cell r="G634" t="str">
            <v>Saint-Nazaire</v>
          </cell>
          <cell r="H634" t="str">
            <v>G0W2V0</v>
          </cell>
          <cell r="I634">
            <v>418</v>
          </cell>
          <cell r="J634">
            <v>6682847</v>
          </cell>
          <cell r="K634">
            <v>114</v>
          </cell>
          <cell r="L634">
            <v>22114</v>
          </cell>
          <cell r="M634">
            <v>117</v>
          </cell>
          <cell r="N634">
            <v>2041</v>
          </cell>
        </row>
        <row r="635">
          <cell r="A635">
            <v>476739</v>
          </cell>
          <cell r="B635" t="str">
            <v>12</v>
          </cell>
          <cell r="C635" t="str">
            <v>Chaudière-Appalaches</v>
          </cell>
          <cell r="D635" t="str">
            <v>Giguère(Raymond)</v>
          </cell>
          <cell r="F635" t="str">
            <v>303 Rang Tanguay</v>
          </cell>
          <cell r="G635" t="str">
            <v>Saint-Évariste-de-Forsyth</v>
          </cell>
          <cell r="H635" t="str">
            <v>G0M1S0</v>
          </cell>
          <cell r="I635">
            <v>418</v>
          </cell>
          <cell r="J635">
            <v>4596719</v>
          </cell>
          <cell r="K635">
            <v>19</v>
          </cell>
          <cell r="L635">
            <v>2741</v>
          </cell>
          <cell r="M635">
            <v>19</v>
          </cell>
          <cell r="N635">
            <v>4447</v>
          </cell>
        </row>
        <row r="636">
          <cell r="A636">
            <v>480319</v>
          </cell>
          <cell r="B636" t="str">
            <v>12</v>
          </cell>
          <cell r="C636" t="str">
            <v>Chaudière-Appalaches</v>
          </cell>
          <cell r="D636" t="str">
            <v>Lessard(Monique)</v>
          </cell>
          <cell r="E636" t="str">
            <v>Lessard(Monique)</v>
          </cell>
          <cell r="F636" t="str">
            <v>260, rang 4 Sud</v>
          </cell>
          <cell r="G636" t="str">
            <v>Saint-Victor</v>
          </cell>
          <cell r="H636" t="str">
            <v>G0M2B0</v>
          </cell>
          <cell r="I636">
            <v>418</v>
          </cell>
          <cell r="J636">
            <v>5883591</v>
          </cell>
          <cell r="K636">
            <v>19</v>
          </cell>
          <cell r="L636">
            <v>2180</v>
          </cell>
          <cell r="M636">
            <v>19</v>
          </cell>
          <cell r="N636">
            <v>2500</v>
          </cell>
        </row>
        <row r="637">
          <cell r="A637">
            <v>482935</v>
          </cell>
          <cell r="B637" t="str">
            <v>07</v>
          </cell>
          <cell r="C637" t="str">
            <v>Outaouais</v>
          </cell>
          <cell r="D637" t="str">
            <v>Marois(André)</v>
          </cell>
          <cell r="E637" t="str">
            <v>Marois(André)</v>
          </cell>
          <cell r="F637" t="str">
            <v>73, chemin Point Comfort</v>
          </cell>
          <cell r="G637" t="str">
            <v>Gracefield</v>
          </cell>
          <cell r="H637" t="str">
            <v>J0X1W0</v>
          </cell>
          <cell r="I637">
            <v>819</v>
          </cell>
          <cell r="J637">
            <v>4634330</v>
          </cell>
          <cell r="K637">
            <v>29</v>
          </cell>
          <cell r="L637">
            <v>4496</v>
          </cell>
          <cell r="M637">
            <v>29</v>
          </cell>
          <cell r="N637">
            <v>4110</v>
          </cell>
        </row>
        <row r="638">
          <cell r="A638">
            <v>489534</v>
          </cell>
          <cell r="B638" t="str">
            <v>05</v>
          </cell>
          <cell r="C638" t="str">
            <v>Estrie</v>
          </cell>
          <cell r="D638" t="str">
            <v>Brouillard(Éric)</v>
          </cell>
          <cell r="F638" t="str">
            <v>1337 rte 249</v>
          </cell>
          <cell r="G638" t="str">
            <v>Saint-Georges-de-Windsor</v>
          </cell>
          <cell r="H638" t="str">
            <v>J0A1J0</v>
          </cell>
          <cell r="I638">
            <v>819</v>
          </cell>
          <cell r="J638">
            <v>8280900</v>
          </cell>
          <cell r="K638">
            <v>27</v>
          </cell>
          <cell r="L638">
            <v>6418</v>
          </cell>
        </row>
        <row r="639">
          <cell r="A639">
            <v>489542</v>
          </cell>
          <cell r="B639" t="str">
            <v>05</v>
          </cell>
          <cell r="C639" t="str">
            <v>Estrie</v>
          </cell>
          <cell r="D639" t="str">
            <v>Thibault(Mario)</v>
          </cell>
          <cell r="F639" t="str">
            <v>187, rang 3</v>
          </cell>
          <cell r="G639" t="str">
            <v>Saint-Georges-de-Windsor</v>
          </cell>
          <cell r="H639" t="str">
            <v>J0A1J0</v>
          </cell>
          <cell r="I639">
            <v>819</v>
          </cell>
          <cell r="J639">
            <v>8282529</v>
          </cell>
          <cell r="K639">
            <v>16</v>
          </cell>
          <cell r="L639">
            <v>3096</v>
          </cell>
          <cell r="M639">
            <v>19</v>
          </cell>
          <cell r="N639">
            <v>3436</v>
          </cell>
        </row>
        <row r="640">
          <cell r="A640">
            <v>491464</v>
          </cell>
          <cell r="B640" t="str">
            <v>02</v>
          </cell>
          <cell r="C640" t="str">
            <v>Saguenay-Lac-Saint-Jean</v>
          </cell>
          <cell r="D640" t="str">
            <v>Labonté(Germaine)</v>
          </cell>
          <cell r="F640" t="str">
            <v>1401, chemin Villebois</v>
          </cell>
          <cell r="G640" t="str">
            <v>Alma</v>
          </cell>
          <cell r="H640" t="str">
            <v>G8B5V2</v>
          </cell>
          <cell r="I640">
            <v>418</v>
          </cell>
          <cell r="J640">
            <v>6625581</v>
          </cell>
          <cell r="K640">
            <v>46</v>
          </cell>
          <cell r="L640">
            <v>5397</v>
          </cell>
          <cell r="M640">
            <v>41</v>
          </cell>
          <cell r="N640">
            <v>7345</v>
          </cell>
        </row>
        <row r="641">
          <cell r="A641">
            <v>496588</v>
          </cell>
          <cell r="B641" t="str">
            <v>05</v>
          </cell>
          <cell r="C641" t="str">
            <v>Estrie</v>
          </cell>
          <cell r="D641" t="str">
            <v>Trudeau(Daniel)</v>
          </cell>
          <cell r="E641" t="str">
            <v>Trudeau(Daniel)</v>
          </cell>
          <cell r="F641" t="str">
            <v>611 ch. Grande Ligne</v>
          </cell>
          <cell r="G641" t="str">
            <v>Coaticook</v>
          </cell>
          <cell r="H641" t="str">
            <v>J1A2R9</v>
          </cell>
          <cell r="I641">
            <v>819</v>
          </cell>
          <cell r="J641">
            <v>8492478</v>
          </cell>
          <cell r="K641">
            <v>83</v>
          </cell>
          <cell r="L641">
            <v>1471</v>
          </cell>
          <cell r="M641">
            <v>76</v>
          </cell>
          <cell r="N641">
            <v>6768</v>
          </cell>
        </row>
        <row r="642">
          <cell r="A642">
            <v>500090</v>
          </cell>
          <cell r="B642" t="str">
            <v>05</v>
          </cell>
          <cell r="C642" t="str">
            <v>Estrie</v>
          </cell>
          <cell r="D642" t="str">
            <v>La Ferme du Petit Lac inc.</v>
          </cell>
          <cell r="E642" t="str">
            <v>Boisvert(Benoit)</v>
          </cell>
          <cell r="F642" t="str">
            <v>110 rang des Quarante</v>
          </cell>
          <cell r="G642" t="str">
            <v>Stratford</v>
          </cell>
          <cell r="H642" t="str">
            <v>G0Y1P0</v>
          </cell>
          <cell r="I642">
            <v>418</v>
          </cell>
          <cell r="J642">
            <v>4432680</v>
          </cell>
          <cell r="M642">
            <v>20</v>
          </cell>
        </row>
        <row r="643">
          <cell r="A643">
            <v>501304</v>
          </cell>
          <cell r="B643" t="str">
            <v>17</v>
          </cell>
          <cell r="C643" t="str">
            <v>Centre-du-Québec</v>
          </cell>
          <cell r="D643" t="str">
            <v>Bisaillon(Jean-Yves)</v>
          </cell>
          <cell r="F643" t="str">
            <v>999, route Gagnon, R.R. 2</v>
          </cell>
          <cell r="G643" t="str">
            <v>L'Avenir</v>
          </cell>
          <cell r="H643" t="str">
            <v>J0C1B0</v>
          </cell>
          <cell r="I643">
            <v>819</v>
          </cell>
          <cell r="J643">
            <v>3942649</v>
          </cell>
          <cell r="K643">
            <v>25</v>
          </cell>
          <cell r="L643">
            <v>5162</v>
          </cell>
          <cell r="M643">
            <v>21</v>
          </cell>
          <cell r="N643">
            <v>2488</v>
          </cell>
        </row>
        <row r="644">
          <cell r="A644">
            <v>501379</v>
          </cell>
          <cell r="B644" t="str">
            <v>17</v>
          </cell>
          <cell r="C644" t="str">
            <v>Centre-du-Québec</v>
          </cell>
          <cell r="D644" t="str">
            <v>Côté(Denis)</v>
          </cell>
          <cell r="F644" t="str">
            <v>179, rang St-Joseph</v>
          </cell>
          <cell r="G644" t="str">
            <v>La Visitation-de-Yamaska</v>
          </cell>
          <cell r="H644" t="str">
            <v>J0G1C0</v>
          </cell>
          <cell r="I644">
            <v>450</v>
          </cell>
          <cell r="J644">
            <v>5642486</v>
          </cell>
          <cell r="K644">
            <v>22</v>
          </cell>
          <cell r="L644">
            <v>601</v>
          </cell>
          <cell r="M644">
            <v>23</v>
          </cell>
        </row>
        <row r="645">
          <cell r="A645">
            <v>501536</v>
          </cell>
          <cell r="B645" t="str">
            <v>01</v>
          </cell>
          <cell r="C645" t="str">
            <v>Bas-Saint-Laurent</v>
          </cell>
          <cell r="D645" t="str">
            <v>Dionne(Donald)</v>
          </cell>
          <cell r="F645" t="str">
            <v>115 route 230 Est</v>
          </cell>
          <cell r="G645" t="str">
            <v>La Pocatière</v>
          </cell>
          <cell r="H645" t="str">
            <v>G0R1Z0</v>
          </cell>
          <cell r="I645">
            <v>418</v>
          </cell>
          <cell r="J645">
            <v>8562042</v>
          </cell>
          <cell r="K645">
            <v>161</v>
          </cell>
          <cell r="L645">
            <v>22969</v>
          </cell>
          <cell r="M645">
            <v>156</v>
          </cell>
          <cell r="N645">
            <v>25217</v>
          </cell>
        </row>
        <row r="646">
          <cell r="A646">
            <v>501866</v>
          </cell>
          <cell r="B646" t="str">
            <v>08</v>
          </cell>
          <cell r="C646" t="str">
            <v>Abitibi-Témiscamingue</v>
          </cell>
          <cell r="D646" t="str">
            <v>Ferme Dugourd</v>
          </cell>
          <cell r="E646" t="str">
            <v>Dugourd(Daniel)</v>
          </cell>
          <cell r="F646" t="str">
            <v>64 route 101 Sud, R.R.1</v>
          </cell>
          <cell r="G646" t="str">
            <v>Notre-Dame-du-Nord</v>
          </cell>
          <cell r="H646" t="str">
            <v>J0Z3B0</v>
          </cell>
          <cell r="I646">
            <v>819</v>
          </cell>
          <cell r="J646">
            <v>7232238</v>
          </cell>
          <cell r="K646">
            <v>12</v>
          </cell>
          <cell r="L646">
            <v>680</v>
          </cell>
        </row>
        <row r="647">
          <cell r="A647">
            <v>502450</v>
          </cell>
          <cell r="B647" t="str">
            <v>07</v>
          </cell>
          <cell r="C647" t="str">
            <v>Outaouais</v>
          </cell>
          <cell r="D647" t="str">
            <v>Daetwyler(Jakob)</v>
          </cell>
          <cell r="F647" t="str">
            <v>571, rang 7 Est</v>
          </cell>
          <cell r="G647" t="str">
            <v>Lochaber</v>
          </cell>
          <cell r="H647" t="str">
            <v>J0X3B0</v>
          </cell>
          <cell r="I647">
            <v>819</v>
          </cell>
          <cell r="J647">
            <v>9852890</v>
          </cell>
          <cell r="K647">
            <v>50</v>
          </cell>
          <cell r="L647">
            <v>2230</v>
          </cell>
          <cell r="M647">
            <v>57</v>
          </cell>
          <cell r="N647">
            <v>1893</v>
          </cell>
        </row>
        <row r="648">
          <cell r="A648">
            <v>502542</v>
          </cell>
          <cell r="B648" t="str">
            <v>15</v>
          </cell>
          <cell r="C648" t="str">
            <v>Laurentides</v>
          </cell>
          <cell r="D648" t="str">
            <v>Bélanger(Daniel)</v>
          </cell>
          <cell r="F648" t="str">
            <v>17161, chemin Victor</v>
          </cell>
          <cell r="G648" t="str">
            <v>Mirabel</v>
          </cell>
          <cell r="H648" t="str">
            <v>J7J1P3</v>
          </cell>
          <cell r="I648">
            <v>450</v>
          </cell>
          <cell r="J648">
            <v>4301073</v>
          </cell>
          <cell r="K648">
            <v>25</v>
          </cell>
          <cell r="L648">
            <v>3622</v>
          </cell>
          <cell r="M648">
            <v>25</v>
          </cell>
          <cell r="N648">
            <v>617</v>
          </cell>
        </row>
        <row r="649">
          <cell r="A649">
            <v>502682</v>
          </cell>
          <cell r="B649" t="str">
            <v>12</v>
          </cell>
          <cell r="C649" t="str">
            <v>Chaudière-Appalaches</v>
          </cell>
          <cell r="D649" t="str">
            <v>Marcoux(Réal)</v>
          </cell>
          <cell r="F649" t="str">
            <v>35, Route 263</v>
          </cell>
          <cell r="G649" t="str">
            <v>Saint-Fortunat</v>
          </cell>
          <cell r="H649" t="str">
            <v>G0P1G0</v>
          </cell>
          <cell r="I649">
            <v>819</v>
          </cell>
          <cell r="J649">
            <v>3445424</v>
          </cell>
          <cell r="K649">
            <v>33</v>
          </cell>
          <cell r="L649">
            <v>5506</v>
          </cell>
          <cell r="M649">
            <v>31</v>
          </cell>
          <cell r="N649">
            <v>7586</v>
          </cell>
        </row>
        <row r="650">
          <cell r="A650">
            <v>502807</v>
          </cell>
          <cell r="B650" t="str">
            <v>01</v>
          </cell>
          <cell r="C650" t="str">
            <v>Bas-Saint-Laurent</v>
          </cell>
          <cell r="D650" t="str">
            <v>Ferme Ladrière inc.</v>
          </cell>
          <cell r="E650" t="str">
            <v>Viel(Henri, Claude &amp; Guy)</v>
          </cell>
          <cell r="F650" t="str">
            <v>624 rang 5 Est</v>
          </cell>
          <cell r="G650" t="str">
            <v>Saint-Eugène-de-Ladrière</v>
          </cell>
          <cell r="H650" t="str">
            <v>G0L1P0</v>
          </cell>
          <cell r="I650">
            <v>418</v>
          </cell>
          <cell r="J650">
            <v>8692128</v>
          </cell>
          <cell r="K650">
            <v>74</v>
          </cell>
          <cell r="L650">
            <v>17299</v>
          </cell>
          <cell r="M650">
            <v>68</v>
          </cell>
          <cell r="N650">
            <v>18031</v>
          </cell>
        </row>
        <row r="651">
          <cell r="A651">
            <v>502971</v>
          </cell>
          <cell r="B651" t="str">
            <v>08</v>
          </cell>
          <cell r="C651" t="str">
            <v>Abitibi-Témiscamingue</v>
          </cell>
          <cell r="D651" t="str">
            <v>Gauthier(Jacquelin)</v>
          </cell>
          <cell r="F651" t="str">
            <v>563, rang 2-3</v>
          </cell>
          <cell r="G651" t="str">
            <v>Lorrainville</v>
          </cell>
          <cell r="H651" t="str">
            <v>J0Z2R0</v>
          </cell>
          <cell r="I651">
            <v>819</v>
          </cell>
          <cell r="J651">
            <v>6252546</v>
          </cell>
          <cell r="K651">
            <v>24</v>
          </cell>
          <cell r="L651">
            <v>4165</v>
          </cell>
          <cell r="M651">
            <v>25</v>
          </cell>
          <cell r="N651">
            <v>3761</v>
          </cell>
        </row>
        <row r="652">
          <cell r="A652">
            <v>503482</v>
          </cell>
          <cell r="B652" t="str">
            <v>12</v>
          </cell>
          <cell r="C652" t="str">
            <v>Chaudière-Appalaches</v>
          </cell>
          <cell r="D652" t="str">
            <v>Gingras(Raymond)</v>
          </cell>
          <cell r="F652" t="str">
            <v>940, chemin Craig Sud</v>
          </cell>
          <cell r="G652" t="str">
            <v>Saint-Jean-de-Brébeuf</v>
          </cell>
          <cell r="H652" t="str">
            <v>G6G5R6</v>
          </cell>
          <cell r="I652">
            <v>418</v>
          </cell>
          <cell r="J652">
            <v>4537785</v>
          </cell>
          <cell r="K652">
            <v>33</v>
          </cell>
          <cell r="L652">
            <v>7875</v>
          </cell>
          <cell r="M652">
            <v>29</v>
          </cell>
          <cell r="N652">
            <v>6862</v>
          </cell>
        </row>
        <row r="653">
          <cell r="A653">
            <v>503920</v>
          </cell>
          <cell r="B653" t="str">
            <v>05</v>
          </cell>
          <cell r="C653" t="str">
            <v>Estrie</v>
          </cell>
          <cell r="D653" t="str">
            <v>Peterson(Howard J.)</v>
          </cell>
          <cell r="F653" t="str">
            <v>38 Main Street</v>
          </cell>
          <cell r="G653" t="str">
            <v>Hatley</v>
          </cell>
          <cell r="H653" t="str">
            <v>J0B4B0</v>
          </cell>
          <cell r="I653">
            <v>819</v>
          </cell>
          <cell r="J653">
            <v>8384859</v>
          </cell>
          <cell r="K653">
            <v>139</v>
          </cell>
          <cell r="L653">
            <v>12761</v>
          </cell>
          <cell r="M653">
            <v>156</v>
          </cell>
          <cell r="N653">
            <v>20619</v>
          </cell>
        </row>
        <row r="654">
          <cell r="A654">
            <v>504209</v>
          </cell>
          <cell r="B654" t="str">
            <v>11</v>
          </cell>
          <cell r="C654" t="str">
            <v>Gaspésie-Iles-de-la-Madeleine</v>
          </cell>
          <cell r="D654" t="str">
            <v>Bourgeois(Daniel)</v>
          </cell>
          <cell r="F654" t="str">
            <v>1354, chemin Bassin  C.P. 238</v>
          </cell>
          <cell r="G654" t="str">
            <v>Bassin</v>
          </cell>
          <cell r="H654" t="str">
            <v>G4T0K2</v>
          </cell>
          <cell r="I654">
            <v>418</v>
          </cell>
          <cell r="J654">
            <v>9375551</v>
          </cell>
          <cell r="K654">
            <v>16</v>
          </cell>
          <cell r="L654">
            <v>1411</v>
          </cell>
          <cell r="M654">
            <v>17</v>
          </cell>
        </row>
        <row r="655">
          <cell r="A655">
            <v>504241</v>
          </cell>
          <cell r="B655" t="str">
            <v>01</v>
          </cell>
          <cell r="C655" t="str">
            <v>Bas-Saint-Laurent</v>
          </cell>
          <cell r="D655" t="str">
            <v>Bossé(Toussaint)</v>
          </cell>
          <cell r="F655" t="str">
            <v>126, rang 3</v>
          </cell>
          <cell r="G655" t="str">
            <v>Saint-Marc-du-Lac-Long</v>
          </cell>
          <cell r="H655" t="str">
            <v>G0L1T0</v>
          </cell>
          <cell r="I655">
            <v>418</v>
          </cell>
          <cell r="J655">
            <v>8932434</v>
          </cell>
          <cell r="K655">
            <v>26</v>
          </cell>
          <cell r="L655">
            <v>3363</v>
          </cell>
          <cell r="M655">
            <v>25</v>
          </cell>
          <cell r="N655">
            <v>4208</v>
          </cell>
        </row>
        <row r="656">
          <cell r="A656">
            <v>505008</v>
          </cell>
          <cell r="B656" t="str">
            <v>12</v>
          </cell>
          <cell r="C656" t="str">
            <v>Chaudière-Appalaches</v>
          </cell>
          <cell r="D656" t="str">
            <v>Mercier(Clément)</v>
          </cell>
          <cell r="F656" t="str">
            <v>185, route Mercier</v>
          </cell>
          <cell r="G656" t="str">
            <v>La Durantaye</v>
          </cell>
          <cell r="H656" t="str">
            <v>G0R1W0</v>
          </cell>
          <cell r="I656">
            <v>418</v>
          </cell>
          <cell r="J656">
            <v>8842220</v>
          </cell>
          <cell r="K656">
            <v>12</v>
          </cell>
          <cell r="L656">
            <v>2974</v>
          </cell>
        </row>
        <row r="657">
          <cell r="A657">
            <v>505164</v>
          </cell>
          <cell r="B657" t="str">
            <v>02</v>
          </cell>
          <cell r="C657" t="str">
            <v>Saguenay-Lac-Saint-Jean</v>
          </cell>
          <cell r="D657" t="str">
            <v>Fournier(Lévis)</v>
          </cell>
          <cell r="F657" t="str">
            <v>222, rang Nord</v>
          </cell>
          <cell r="G657" t="str">
            <v>Normandin</v>
          </cell>
          <cell r="H657" t="str">
            <v>G8M4P2</v>
          </cell>
          <cell r="I657">
            <v>418</v>
          </cell>
          <cell r="J657">
            <v>2745343</v>
          </cell>
          <cell r="K657">
            <v>51</v>
          </cell>
          <cell r="L657">
            <v>3358</v>
          </cell>
          <cell r="M657">
            <v>91</v>
          </cell>
        </row>
        <row r="658">
          <cell r="A658">
            <v>506113</v>
          </cell>
          <cell r="B658" t="str">
            <v>17</v>
          </cell>
          <cell r="C658" t="str">
            <v>Centre-du-Québec</v>
          </cell>
          <cell r="D658" t="str">
            <v>Pomerleau(René)</v>
          </cell>
          <cell r="E658" t="str">
            <v>Pomerleau(René)</v>
          </cell>
          <cell r="F658" t="str">
            <v>3321 rang 8</v>
          </cell>
          <cell r="G658" t="str">
            <v>Inverness</v>
          </cell>
          <cell r="H658" t="str">
            <v>G0S1K0</v>
          </cell>
          <cell r="I658">
            <v>418</v>
          </cell>
          <cell r="J658">
            <v>4532419</v>
          </cell>
          <cell r="K658">
            <v>118</v>
          </cell>
          <cell r="L658">
            <v>20393</v>
          </cell>
          <cell r="M658">
            <v>110</v>
          </cell>
          <cell r="N658">
            <v>22949</v>
          </cell>
        </row>
        <row r="659">
          <cell r="A659">
            <v>506360</v>
          </cell>
          <cell r="B659" t="str">
            <v>11</v>
          </cell>
          <cell r="C659" t="str">
            <v>Gaspésie-Iles-de-la-Madeleine</v>
          </cell>
          <cell r="D659" t="str">
            <v>Vigneau(Normand)</v>
          </cell>
          <cell r="F659" t="str">
            <v>42 chemin des Vigneau</v>
          </cell>
          <cell r="G659" t="str">
            <v>L'Ile-du-Havre-Aubert</v>
          </cell>
          <cell r="H659" t="str">
            <v>G4T9H4</v>
          </cell>
          <cell r="I659">
            <v>418</v>
          </cell>
          <cell r="J659">
            <v>9375447</v>
          </cell>
          <cell r="K659">
            <v>36</v>
          </cell>
          <cell r="L659">
            <v>3299</v>
          </cell>
          <cell r="M659">
            <v>32</v>
          </cell>
          <cell r="N659">
            <v>3876</v>
          </cell>
        </row>
        <row r="660">
          <cell r="A660">
            <v>506568</v>
          </cell>
          <cell r="B660" t="str">
            <v>12</v>
          </cell>
          <cell r="C660" t="str">
            <v>Chaudière-Appalaches</v>
          </cell>
          <cell r="D660" t="str">
            <v>Larivière(Marc-Yvan)</v>
          </cell>
          <cell r="F660" t="str">
            <v>5173, rang 5</v>
          </cell>
          <cell r="G660" t="str">
            <v>Saint-Zacharie</v>
          </cell>
          <cell r="H660" t="str">
            <v>G0M2C0</v>
          </cell>
          <cell r="I660">
            <v>418</v>
          </cell>
          <cell r="J660">
            <v>5936903</v>
          </cell>
          <cell r="K660">
            <v>44</v>
          </cell>
          <cell r="L660">
            <v>6498</v>
          </cell>
          <cell r="M660">
            <v>44</v>
          </cell>
          <cell r="N660">
            <v>9290</v>
          </cell>
        </row>
        <row r="661">
          <cell r="A661">
            <v>506634</v>
          </cell>
          <cell r="B661" t="str">
            <v>07</v>
          </cell>
          <cell r="C661" t="str">
            <v>Outaouais</v>
          </cell>
          <cell r="D661" t="str">
            <v>Woods(Robert)</v>
          </cell>
          <cell r="F661" t="str">
            <v>C209, 12 e Concession</v>
          </cell>
          <cell r="G661" t="str">
            <v>Shawville</v>
          </cell>
          <cell r="H661" t="str">
            <v>J0X2Y0</v>
          </cell>
          <cell r="I661">
            <v>819</v>
          </cell>
          <cell r="J661">
            <v>6472354</v>
          </cell>
          <cell r="K661">
            <v>198</v>
          </cell>
          <cell r="L661">
            <v>24195</v>
          </cell>
          <cell r="M661">
            <v>190</v>
          </cell>
          <cell r="N661">
            <v>21125</v>
          </cell>
        </row>
        <row r="662">
          <cell r="A662">
            <v>506881</v>
          </cell>
          <cell r="B662" t="str">
            <v>12</v>
          </cell>
          <cell r="C662" t="str">
            <v>Chaudière-Appalaches</v>
          </cell>
          <cell r="D662" t="str">
            <v>Fecteau(Daniel)</v>
          </cell>
          <cell r="F662" t="str">
            <v>1420, Rang 3</v>
          </cell>
          <cell r="G662" t="str">
            <v>Sainte-Marie</v>
          </cell>
          <cell r="H662" t="str">
            <v>G6E3A8</v>
          </cell>
          <cell r="I662">
            <v>418</v>
          </cell>
          <cell r="J662">
            <v>3872258</v>
          </cell>
          <cell r="K662">
            <v>15</v>
          </cell>
          <cell r="L662">
            <v>2646</v>
          </cell>
          <cell r="M662">
            <v>15</v>
          </cell>
          <cell r="N662">
            <v>2722</v>
          </cell>
        </row>
        <row r="663">
          <cell r="A663">
            <v>507210</v>
          </cell>
          <cell r="B663" t="str">
            <v>05</v>
          </cell>
          <cell r="C663" t="str">
            <v>Estrie</v>
          </cell>
          <cell r="D663" t="str">
            <v>Patry(Luc)</v>
          </cell>
          <cell r="F663" t="str">
            <v>16, route 257</v>
          </cell>
          <cell r="G663" t="str">
            <v>Lingwick</v>
          </cell>
          <cell r="H663" t="str">
            <v>J0B2Z0</v>
          </cell>
          <cell r="I663">
            <v>819</v>
          </cell>
          <cell r="J663">
            <v>8773184</v>
          </cell>
          <cell r="K663">
            <v>26</v>
          </cell>
          <cell r="M663">
            <v>24</v>
          </cell>
        </row>
        <row r="664">
          <cell r="A664">
            <v>507939</v>
          </cell>
          <cell r="B664" t="str">
            <v>01</v>
          </cell>
          <cell r="C664" t="str">
            <v>Bas-Saint-Laurent</v>
          </cell>
          <cell r="D664" t="str">
            <v>Leclerc(Camil)</v>
          </cell>
          <cell r="F664" t="str">
            <v>25 rang St-Alfred</v>
          </cell>
          <cell r="G664" t="str">
            <v>Saint-Alexandre-des-Lacs</v>
          </cell>
          <cell r="H664" t="str">
            <v>G0J2C0</v>
          </cell>
          <cell r="I664">
            <v>418</v>
          </cell>
          <cell r="J664">
            <v>7783464</v>
          </cell>
          <cell r="K664">
            <v>32</v>
          </cell>
          <cell r="L664">
            <v>2928</v>
          </cell>
        </row>
        <row r="665">
          <cell r="A665">
            <v>508804</v>
          </cell>
          <cell r="B665" t="str">
            <v>05</v>
          </cell>
          <cell r="C665" t="str">
            <v>Estrie</v>
          </cell>
          <cell r="D665" t="str">
            <v>Ferme Hondo Enregistrée SENC</v>
          </cell>
          <cell r="E665" t="str">
            <v>Custeau(Raymond)</v>
          </cell>
          <cell r="F665" t="str">
            <v>597, rang 2</v>
          </cell>
          <cell r="G665" t="str">
            <v>Saint-François-Xavier-de-Brompton</v>
          </cell>
          <cell r="H665" t="str">
            <v>J0B2V0</v>
          </cell>
          <cell r="I665">
            <v>819</v>
          </cell>
          <cell r="J665">
            <v>8452591</v>
          </cell>
          <cell r="K665">
            <v>48</v>
          </cell>
          <cell r="L665">
            <v>7635</v>
          </cell>
          <cell r="M665">
            <v>52</v>
          </cell>
          <cell r="N665">
            <v>10167</v>
          </cell>
        </row>
        <row r="666">
          <cell r="A666">
            <v>508838</v>
          </cell>
          <cell r="B666" t="str">
            <v>16</v>
          </cell>
          <cell r="C666" t="str">
            <v>Montérégie</v>
          </cell>
          <cell r="D666" t="str">
            <v>Ferme Jérôme Poirier inc.</v>
          </cell>
          <cell r="E666" t="str">
            <v>Poirier(Jérôme)</v>
          </cell>
          <cell r="F666" t="str">
            <v>7725, 5ième Rang</v>
          </cell>
          <cell r="G666" t="str">
            <v>Saint-Hyacinthe</v>
          </cell>
          <cell r="H666" t="str">
            <v>J2R2A3</v>
          </cell>
          <cell r="I666">
            <v>450</v>
          </cell>
          <cell r="J666">
            <v>7994073</v>
          </cell>
          <cell r="K666">
            <v>86</v>
          </cell>
          <cell r="L666">
            <v>19187</v>
          </cell>
          <cell r="M666">
            <v>80</v>
          </cell>
          <cell r="N666">
            <v>20752</v>
          </cell>
        </row>
        <row r="667">
          <cell r="A667">
            <v>508929</v>
          </cell>
          <cell r="B667" t="str">
            <v>16</v>
          </cell>
          <cell r="C667" t="str">
            <v>Montérégie</v>
          </cell>
          <cell r="D667" t="str">
            <v>Brown(Gerald)</v>
          </cell>
          <cell r="F667" t="str">
            <v>1599 Fertile Creek Road</v>
          </cell>
          <cell r="G667" t="str">
            <v>Howick</v>
          </cell>
          <cell r="H667" t="str">
            <v>J0S1G0</v>
          </cell>
          <cell r="I667">
            <v>450</v>
          </cell>
          <cell r="J667">
            <v>8252864</v>
          </cell>
          <cell r="K667">
            <v>32</v>
          </cell>
          <cell r="L667">
            <v>5697</v>
          </cell>
          <cell r="M667">
            <v>31</v>
          </cell>
          <cell r="N667">
            <v>6622</v>
          </cell>
        </row>
        <row r="668">
          <cell r="A668">
            <v>509372</v>
          </cell>
          <cell r="B668" t="str">
            <v>08</v>
          </cell>
          <cell r="C668" t="str">
            <v>Abitibi-Témiscamingue</v>
          </cell>
          <cell r="D668" t="str">
            <v>Pichette(Bertrand)</v>
          </cell>
          <cell r="E668" t="str">
            <v>Pichette(Bertrand ou Charlotte)</v>
          </cell>
          <cell r="F668" t="str">
            <v>888, rg 5,</v>
          </cell>
          <cell r="G668" t="str">
            <v>Laforce</v>
          </cell>
          <cell r="H668" t="str">
            <v>J0Z2J0</v>
          </cell>
          <cell r="I668">
            <v>819</v>
          </cell>
          <cell r="J668">
            <v>7222550</v>
          </cell>
          <cell r="K668">
            <v>102</v>
          </cell>
          <cell r="L668">
            <v>4182</v>
          </cell>
          <cell r="M668">
            <v>75</v>
          </cell>
          <cell r="N668">
            <v>14356</v>
          </cell>
        </row>
        <row r="669">
          <cell r="A669">
            <v>509679</v>
          </cell>
          <cell r="B669" t="str">
            <v>05</v>
          </cell>
          <cell r="C669" t="str">
            <v>Estrie</v>
          </cell>
          <cell r="D669" t="str">
            <v>Lebrun(Yoland)</v>
          </cell>
          <cell r="F669" t="str">
            <v>375, rang 5</v>
          </cell>
          <cell r="G669" t="str">
            <v>Sherbrooke</v>
          </cell>
          <cell r="H669" t="str">
            <v>J1C0H6</v>
          </cell>
          <cell r="I669">
            <v>819</v>
          </cell>
          <cell r="J669">
            <v>8463581</v>
          </cell>
          <cell r="K669">
            <v>52</v>
          </cell>
          <cell r="L669">
            <v>5789</v>
          </cell>
          <cell r="M669">
            <v>49</v>
          </cell>
          <cell r="N669">
            <v>9666</v>
          </cell>
        </row>
        <row r="670">
          <cell r="A670">
            <v>509828</v>
          </cell>
          <cell r="B670" t="str">
            <v>12</v>
          </cell>
          <cell r="C670" t="str">
            <v>Chaudière-Appalaches</v>
          </cell>
          <cell r="D670" t="str">
            <v>Roy(Christian)</v>
          </cell>
          <cell r="F670" t="str">
            <v>170 route Langevin</v>
          </cell>
          <cell r="G670" t="str">
            <v>Sainte-Hénédine</v>
          </cell>
          <cell r="H670" t="str">
            <v>G0S2R0</v>
          </cell>
          <cell r="I670">
            <v>418</v>
          </cell>
          <cell r="J670">
            <v>9357124</v>
          </cell>
          <cell r="K670">
            <v>59</v>
          </cell>
          <cell r="L670">
            <v>8197</v>
          </cell>
          <cell r="M670">
            <v>58</v>
          </cell>
          <cell r="N670">
            <v>13630</v>
          </cell>
        </row>
        <row r="671">
          <cell r="A671">
            <v>510768</v>
          </cell>
          <cell r="B671" t="str">
            <v>12</v>
          </cell>
          <cell r="C671" t="str">
            <v>Chaudière-Appalaches</v>
          </cell>
          <cell r="D671" t="str">
            <v>Guillemette(Bernard)</v>
          </cell>
          <cell r="F671" t="str">
            <v>15, rang du Ruisseau à l'Eau Chaude</v>
          </cell>
          <cell r="G671" t="str">
            <v>Saint-Léon-de-Standon</v>
          </cell>
          <cell r="H671" t="str">
            <v>G0R4L0</v>
          </cell>
          <cell r="I671">
            <v>418</v>
          </cell>
          <cell r="J671">
            <v>6425693</v>
          </cell>
          <cell r="K671">
            <v>51</v>
          </cell>
          <cell r="L671">
            <v>6281</v>
          </cell>
          <cell r="M671">
            <v>52</v>
          </cell>
          <cell r="N671">
            <v>7210</v>
          </cell>
        </row>
        <row r="672">
          <cell r="A672">
            <v>511097</v>
          </cell>
          <cell r="B672" t="str">
            <v>01</v>
          </cell>
          <cell r="C672" t="str">
            <v>Bas-Saint-Laurent</v>
          </cell>
          <cell r="D672" t="str">
            <v>Ferme P. &amp; H. Bélanger enr.</v>
          </cell>
          <cell r="E672" t="str">
            <v>Bélanger(Paul-Émile et Henri)</v>
          </cell>
          <cell r="F672" t="str">
            <v>174 des Frontieres Ouest</v>
          </cell>
          <cell r="G672" t="str">
            <v>Rivière-Bleue</v>
          </cell>
          <cell r="H672" t="str">
            <v>G0L2B0</v>
          </cell>
          <cell r="I672">
            <v>418</v>
          </cell>
          <cell r="J672">
            <v>8932984</v>
          </cell>
          <cell r="K672">
            <v>27</v>
          </cell>
          <cell r="L672">
            <v>3379</v>
          </cell>
          <cell r="M672">
            <v>19</v>
          </cell>
          <cell r="N672">
            <v>2387</v>
          </cell>
        </row>
        <row r="673">
          <cell r="A673">
            <v>511451</v>
          </cell>
          <cell r="B673" t="str">
            <v>16</v>
          </cell>
          <cell r="C673" t="str">
            <v>Montérégie</v>
          </cell>
          <cell r="D673" t="str">
            <v>Noiseux Beaupré(Suzanne)</v>
          </cell>
          <cell r="F673" t="str">
            <v>1745 Rang Sud</v>
          </cell>
          <cell r="G673" t="str">
            <v>Saint-Jean-Baptiste</v>
          </cell>
          <cell r="H673" t="str">
            <v>J0L2B0</v>
          </cell>
          <cell r="I673">
            <v>450</v>
          </cell>
          <cell r="J673">
            <v>4645107</v>
          </cell>
          <cell r="K673">
            <v>35</v>
          </cell>
          <cell r="M673">
            <v>32</v>
          </cell>
        </row>
        <row r="674">
          <cell r="A674">
            <v>512483</v>
          </cell>
          <cell r="B674" t="str">
            <v>12</v>
          </cell>
          <cell r="C674" t="str">
            <v>Chaudière-Appalaches</v>
          </cell>
          <cell r="D674" t="str">
            <v>Ferme Beauceval (1981) inc.</v>
          </cell>
          <cell r="E674" t="str">
            <v>Bourque(Jeannine)</v>
          </cell>
          <cell r="F674" t="str">
            <v>6805, 6e Avenue</v>
          </cell>
          <cell r="G674" t="str">
            <v>Saint-Georges (de Beauce)</v>
          </cell>
          <cell r="H674" t="str">
            <v>G5Z1N7</v>
          </cell>
          <cell r="I674">
            <v>418</v>
          </cell>
          <cell r="J674">
            <v>2284615</v>
          </cell>
          <cell r="K674">
            <v>91</v>
          </cell>
          <cell r="L674">
            <v>25515</v>
          </cell>
          <cell r="M674">
            <v>79</v>
          </cell>
          <cell r="N674">
            <v>15309</v>
          </cell>
        </row>
        <row r="675">
          <cell r="A675">
            <v>513036</v>
          </cell>
          <cell r="B675" t="str">
            <v>16</v>
          </cell>
          <cell r="C675" t="str">
            <v>Montérégie</v>
          </cell>
          <cell r="D675" t="str">
            <v>McCartney(Robert)</v>
          </cell>
          <cell r="F675" t="str">
            <v>1923, route 202</v>
          </cell>
          <cell r="G675" t="str">
            <v>Hinchinbrooke</v>
          </cell>
          <cell r="H675" t="str">
            <v>J0S1A0</v>
          </cell>
          <cell r="I675">
            <v>450</v>
          </cell>
          <cell r="J675">
            <v>2642006</v>
          </cell>
          <cell r="K675">
            <v>30</v>
          </cell>
          <cell r="L675">
            <v>10720</v>
          </cell>
          <cell r="M675">
            <v>33</v>
          </cell>
          <cell r="N675">
            <v>9700</v>
          </cell>
        </row>
        <row r="676">
          <cell r="A676">
            <v>513911</v>
          </cell>
          <cell r="B676" t="str">
            <v>01</v>
          </cell>
          <cell r="C676" t="str">
            <v>Bas-Saint-Laurent</v>
          </cell>
          <cell r="D676" t="str">
            <v>Ouellet(Gilles)</v>
          </cell>
          <cell r="F676" t="str">
            <v>1281 chemin Ouellet</v>
          </cell>
          <cell r="G676" t="str">
            <v>Packington</v>
          </cell>
          <cell r="H676" t="str">
            <v>G0L1Z0</v>
          </cell>
          <cell r="I676">
            <v>418</v>
          </cell>
          <cell r="J676">
            <v>8532245</v>
          </cell>
          <cell r="K676">
            <v>24</v>
          </cell>
          <cell r="L676">
            <v>4937</v>
          </cell>
          <cell r="M676">
            <v>23</v>
          </cell>
          <cell r="N676">
            <v>4633</v>
          </cell>
        </row>
        <row r="677">
          <cell r="A677">
            <v>514307</v>
          </cell>
          <cell r="B677" t="str">
            <v>07</v>
          </cell>
          <cell r="C677" t="str">
            <v>Outaouais</v>
          </cell>
          <cell r="D677" t="str">
            <v>Lacroix(Jean-Marie)</v>
          </cell>
          <cell r="F677" t="str">
            <v>202, chemin Rivière Gatineau Nord</v>
          </cell>
          <cell r="G677" t="str">
            <v>Bouchette</v>
          </cell>
          <cell r="H677" t="str">
            <v>J0X1E0</v>
          </cell>
          <cell r="I677">
            <v>819</v>
          </cell>
          <cell r="J677">
            <v>4652775</v>
          </cell>
          <cell r="K677">
            <v>30</v>
          </cell>
          <cell r="L677">
            <v>5719</v>
          </cell>
          <cell r="M677">
            <v>30</v>
          </cell>
        </row>
        <row r="678">
          <cell r="A678">
            <v>514620</v>
          </cell>
          <cell r="B678" t="str">
            <v>17</v>
          </cell>
          <cell r="C678" t="str">
            <v>Centre-du-Québec</v>
          </cell>
          <cell r="D678" t="str">
            <v>Turgeon(Doris)</v>
          </cell>
          <cell r="E678" t="str">
            <v>Turgeon(Doris)</v>
          </cell>
          <cell r="F678" t="str">
            <v>276 rang 6</v>
          </cell>
          <cell r="G678" t="str">
            <v>Saint-Rosaire</v>
          </cell>
          <cell r="H678" t="str">
            <v>G0Z1K0</v>
          </cell>
          <cell r="I678">
            <v>819</v>
          </cell>
          <cell r="J678">
            <v>7526294</v>
          </cell>
          <cell r="K678">
            <v>80</v>
          </cell>
          <cell r="L678">
            <v>21284</v>
          </cell>
          <cell r="M678">
            <v>68</v>
          </cell>
          <cell r="N678">
            <v>12556</v>
          </cell>
        </row>
        <row r="679">
          <cell r="A679">
            <v>514760</v>
          </cell>
          <cell r="B679" t="str">
            <v>12</v>
          </cell>
          <cell r="C679" t="str">
            <v>Chaudière-Appalaches</v>
          </cell>
          <cell r="D679" t="str">
            <v>Royer(Roger)</v>
          </cell>
          <cell r="E679" t="str">
            <v>Royer(Roger)</v>
          </cell>
          <cell r="F679" t="str">
            <v>333 route 275</v>
          </cell>
          <cell r="G679" t="str">
            <v>Sainte-Marguerite (de Beauce)</v>
          </cell>
          <cell r="H679" t="str">
            <v>G0S2X0</v>
          </cell>
          <cell r="I679">
            <v>418</v>
          </cell>
          <cell r="J679">
            <v>9353021</v>
          </cell>
          <cell r="K679">
            <v>36</v>
          </cell>
          <cell r="L679">
            <v>2922</v>
          </cell>
          <cell r="M679">
            <v>40</v>
          </cell>
          <cell r="N679">
            <v>4910</v>
          </cell>
        </row>
        <row r="680">
          <cell r="A680">
            <v>514836</v>
          </cell>
          <cell r="B680" t="str">
            <v>03</v>
          </cell>
          <cell r="C680" t="str">
            <v>Capitale-Nationale</v>
          </cell>
          <cell r="D680" t="str">
            <v>Tremblay(Raynald)</v>
          </cell>
          <cell r="E680" t="str">
            <v>Tremblay(Guylain)</v>
          </cell>
          <cell r="F680" t="str">
            <v>1703, chemin des Coudriers</v>
          </cell>
          <cell r="G680" t="str">
            <v>L'Isle-aux-Coudres</v>
          </cell>
          <cell r="H680" t="str">
            <v>G0A1X0</v>
          </cell>
          <cell r="I680">
            <v>418</v>
          </cell>
          <cell r="J680">
            <v>4382266</v>
          </cell>
          <cell r="K680">
            <v>56</v>
          </cell>
          <cell r="L680">
            <v>10529</v>
          </cell>
          <cell r="M680">
            <v>37</v>
          </cell>
          <cell r="N680">
            <v>6344</v>
          </cell>
        </row>
        <row r="681">
          <cell r="A681">
            <v>515296</v>
          </cell>
          <cell r="B681" t="str">
            <v>03</v>
          </cell>
          <cell r="C681" t="str">
            <v>Capitale-Nationale</v>
          </cell>
          <cell r="D681" t="str">
            <v>Savard(Placide)</v>
          </cell>
          <cell r="F681" t="str">
            <v>486, avenue Royale</v>
          </cell>
          <cell r="G681" t="str">
            <v>Saint-Tite-des-Caps</v>
          </cell>
          <cell r="H681" t="str">
            <v>G0A4J0</v>
          </cell>
          <cell r="I681">
            <v>418</v>
          </cell>
          <cell r="J681">
            <v>8232148</v>
          </cell>
          <cell r="K681">
            <v>17</v>
          </cell>
          <cell r="L681">
            <v>1987</v>
          </cell>
          <cell r="M681">
            <v>24</v>
          </cell>
          <cell r="N681">
            <v>5883</v>
          </cell>
        </row>
        <row r="682">
          <cell r="A682">
            <v>515692</v>
          </cell>
          <cell r="B682" t="str">
            <v>05</v>
          </cell>
          <cell r="C682" t="str">
            <v>Estrie</v>
          </cell>
          <cell r="D682" t="str">
            <v>Ferme Claude Isabel inc.</v>
          </cell>
          <cell r="E682" t="str">
            <v>Isabel(Olivier)</v>
          </cell>
          <cell r="F682" t="str">
            <v>181 route Sainte-Cécile</v>
          </cell>
          <cell r="G682" t="str">
            <v>Saint-Romain</v>
          </cell>
          <cell r="H682" t="str">
            <v>G0Y1L0</v>
          </cell>
          <cell r="I682">
            <v>418</v>
          </cell>
          <cell r="J682">
            <v>4867786</v>
          </cell>
          <cell r="K682">
            <v>132</v>
          </cell>
          <cell r="L682">
            <v>38678</v>
          </cell>
          <cell r="M682">
            <v>130</v>
          </cell>
          <cell r="N682">
            <v>38773</v>
          </cell>
        </row>
        <row r="683">
          <cell r="A683">
            <v>515767</v>
          </cell>
          <cell r="B683" t="str">
            <v>01</v>
          </cell>
          <cell r="C683" t="str">
            <v>Bas-Saint-Laurent</v>
          </cell>
          <cell r="D683" t="str">
            <v>Boucher(Francis)</v>
          </cell>
          <cell r="F683" t="str">
            <v>46 sud du Lac</v>
          </cell>
          <cell r="G683" t="str">
            <v>Lac-des-Aigles</v>
          </cell>
          <cell r="H683" t="str">
            <v>G0K1V0</v>
          </cell>
          <cell r="I683">
            <v>418</v>
          </cell>
          <cell r="J683">
            <v>7792560</v>
          </cell>
          <cell r="K683">
            <v>89</v>
          </cell>
          <cell r="L683">
            <v>30309</v>
          </cell>
          <cell r="M683">
            <v>105</v>
          </cell>
          <cell r="N683">
            <v>18711</v>
          </cell>
        </row>
        <row r="684">
          <cell r="A684">
            <v>515791</v>
          </cell>
          <cell r="B684" t="str">
            <v>12</v>
          </cell>
          <cell r="C684" t="str">
            <v>Chaudière-Appalaches</v>
          </cell>
          <cell r="D684" t="str">
            <v>Audet(René)</v>
          </cell>
          <cell r="F684" t="str">
            <v>249, Route 204</v>
          </cell>
          <cell r="G684" t="str">
            <v>Saint-Camille-de-Lellis</v>
          </cell>
          <cell r="H684" t="str">
            <v>G0R2S0</v>
          </cell>
          <cell r="I684">
            <v>418</v>
          </cell>
          <cell r="J684">
            <v>5952300</v>
          </cell>
          <cell r="K684">
            <v>20</v>
          </cell>
          <cell r="L684">
            <v>4042</v>
          </cell>
          <cell r="M684">
            <v>22</v>
          </cell>
          <cell r="N684">
            <v>5682</v>
          </cell>
        </row>
        <row r="685">
          <cell r="A685">
            <v>516682</v>
          </cell>
          <cell r="B685" t="str">
            <v>16</v>
          </cell>
          <cell r="C685" t="str">
            <v>Montérégie</v>
          </cell>
          <cell r="D685" t="str">
            <v>Laflamme(Pierre)</v>
          </cell>
          <cell r="E685" t="str">
            <v>Laflamme(Pierre)</v>
          </cell>
          <cell r="F685" t="str">
            <v>700, 2ième Rang</v>
          </cell>
          <cell r="G685" t="str">
            <v>Saint-Simon (de Montérégie)</v>
          </cell>
          <cell r="H685" t="str">
            <v>J0H1Y0</v>
          </cell>
          <cell r="I685">
            <v>450</v>
          </cell>
          <cell r="J685">
            <v>7982802</v>
          </cell>
          <cell r="K685">
            <v>17</v>
          </cell>
        </row>
        <row r="686">
          <cell r="A686">
            <v>517136</v>
          </cell>
          <cell r="B686" t="str">
            <v>07</v>
          </cell>
          <cell r="C686" t="str">
            <v>Outaouais</v>
          </cell>
          <cell r="D686" t="str">
            <v>Poirier(Luc)</v>
          </cell>
          <cell r="F686" t="str">
            <v>28, rue du Pont</v>
          </cell>
          <cell r="G686" t="str">
            <v>Bouchette</v>
          </cell>
          <cell r="H686" t="str">
            <v>J0X1E0</v>
          </cell>
          <cell r="I686">
            <v>819</v>
          </cell>
          <cell r="J686">
            <v>4652312</v>
          </cell>
          <cell r="K686">
            <v>79</v>
          </cell>
          <cell r="L686">
            <v>5347</v>
          </cell>
          <cell r="M686">
            <v>73</v>
          </cell>
          <cell r="N686">
            <v>8189</v>
          </cell>
        </row>
        <row r="687">
          <cell r="A687">
            <v>517326</v>
          </cell>
          <cell r="B687" t="str">
            <v>17</v>
          </cell>
          <cell r="C687" t="str">
            <v>Centre-du-Québec</v>
          </cell>
          <cell r="D687" t="str">
            <v>Ferme John Houley et fils ltée</v>
          </cell>
          <cell r="E687" t="str">
            <v>Houley(John)</v>
          </cell>
          <cell r="F687" t="str">
            <v>439, chemin Craig</v>
          </cell>
          <cell r="G687" t="str">
            <v>Saint-Sylvestre</v>
          </cell>
          <cell r="H687" t="str">
            <v>G0S3C0</v>
          </cell>
          <cell r="I687">
            <v>418</v>
          </cell>
          <cell r="J687">
            <v>5962872</v>
          </cell>
          <cell r="K687">
            <v>304</v>
          </cell>
          <cell r="L687">
            <v>21773</v>
          </cell>
          <cell r="M687">
            <v>329</v>
          </cell>
          <cell r="N687">
            <v>59535</v>
          </cell>
        </row>
        <row r="688">
          <cell r="A688">
            <v>517888</v>
          </cell>
          <cell r="B688" t="str">
            <v>08</v>
          </cell>
          <cell r="C688" t="str">
            <v>Abitibi-Témiscamingue</v>
          </cell>
          <cell r="D688" t="str">
            <v>Lachance(Pierre)</v>
          </cell>
          <cell r="F688" t="str">
            <v>225, route 111</v>
          </cell>
          <cell r="G688" t="str">
            <v>Launay</v>
          </cell>
          <cell r="H688" t="str">
            <v>J0Y1W0</v>
          </cell>
          <cell r="I688">
            <v>819</v>
          </cell>
          <cell r="J688">
            <v>7962698</v>
          </cell>
          <cell r="K688">
            <v>23</v>
          </cell>
          <cell r="M688">
            <v>19</v>
          </cell>
          <cell r="N688">
            <v>5972</v>
          </cell>
        </row>
        <row r="689">
          <cell r="A689">
            <v>519041</v>
          </cell>
          <cell r="B689" t="str">
            <v>03</v>
          </cell>
          <cell r="C689" t="str">
            <v>Capitale-Nationale</v>
          </cell>
          <cell r="D689" t="str">
            <v>Gagnon(Marcellin)</v>
          </cell>
          <cell r="F689" t="str">
            <v>462, rang Saint-Thomas</v>
          </cell>
          <cell r="G689" t="str">
            <v>Les Éboulements</v>
          </cell>
          <cell r="H689" t="str">
            <v>G0A2M0</v>
          </cell>
          <cell r="I689">
            <v>418</v>
          </cell>
          <cell r="J689">
            <v>4523373</v>
          </cell>
          <cell r="K689">
            <v>19</v>
          </cell>
          <cell r="L689">
            <v>3691</v>
          </cell>
        </row>
        <row r="690">
          <cell r="A690">
            <v>519447</v>
          </cell>
          <cell r="B690" t="str">
            <v>03</v>
          </cell>
          <cell r="C690" t="str">
            <v>Capitale-Nationale</v>
          </cell>
          <cell r="D690" t="str">
            <v>Martin Gérald et Roger</v>
          </cell>
          <cell r="E690" t="str">
            <v>Martin(Gérald et Roger)</v>
          </cell>
          <cell r="F690" t="str">
            <v>1126, Grand Bois</v>
          </cell>
          <cell r="G690" t="str">
            <v>Saint-Casimir</v>
          </cell>
          <cell r="H690" t="str">
            <v>G0A3L0</v>
          </cell>
          <cell r="I690">
            <v>418</v>
          </cell>
          <cell r="J690">
            <v>3393468</v>
          </cell>
          <cell r="K690">
            <v>63</v>
          </cell>
          <cell r="L690">
            <v>9913</v>
          </cell>
          <cell r="M690">
            <v>69</v>
          </cell>
          <cell r="N690">
            <v>9689</v>
          </cell>
        </row>
        <row r="691">
          <cell r="A691">
            <v>520056</v>
          </cell>
          <cell r="B691" t="str">
            <v>01</v>
          </cell>
          <cell r="C691" t="str">
            <v>Bas-Saint-Laurent</v>
          </cell>
          <cell r="D691" t="str">
            <v>D'Auteuil(Raymond)</v>
          </cell>
          <cell r="F691" t="str">
            <v>41 rue D'Auteuil</v>
          </cell>
          <cell r="G691" t="str">
            <v>Saint-Jean-de-Dieu</v>
          </cell>
          <cell r="H691" t="str">
            <v>G0L3M0</v>
          </cell>
          <cell r="I691">
            <v>418</v>
          </cell>
          <cell r="J691">
            <v>9633205</v>
          </cell>
          <cell r="K691">
            <v>53</v>
          </cell>
          <cell r="L691">
            <v>8293</v>
          </cell>
          <cell r="M691">
            <v>49</v>
          </cell>
          <cell r="N691">
            <v>10472</v>
          </cell>
        </row>
        <row r="692">
          <cell r="A692">
            <v>520262</v>
          </cell>
          <cell r="B692" t="str">
            <v>05</v>
          </cell>
          <cell r="C692" t="str">
            <v>Estrie</v>
          </cell>
          <cell r="D692" t="str">
            <v>Blair(Robert)</v>
          </cell>
          <cell r="F692" t="str">
            <v>125, route 253, R.R.2</v>
          </cell>
          <cell r="G692" t="str">
            <v>Saint-Isidore-de-Clifton</v>
          </cell>
          <cell r="H692" t="str">
            <v>J0B2X0</v>
          </cell>
          <cell r="I692">
            <v>819</v>
          </cell>
          <cell r="J692">
            <v>8892715</v>
          </cell>
          <cell r="K692">
            <v>33</v>
          </cell>
          <cell r="L692">
            <v>4442</v>
          </cell>
          <cell r="M692">
            <v>29</v>
          </cell>
          <cell r="N692">
            <v>4999</v>
          </cell>
        </row>
        <row r="693">
          <cell r="A693">
            <v>520403</v>
          </cell>
          <cell r="B693" t="str">
            <v>16</v>
          </cell>
          <cell r="C693" t="str">
            <v>Montérégie</v>
          </cell>
          <cell r="D693" t="str">
            <v>Ferme Franguy S.E.N.C.</v>
          </cell>
          <cell r="E693" t="str">
            <v>Dolbec(Jean-Guy)</v>
          </cell>
          <cell r="F693" t="str">
            <v>455, rang Bourchemin Ouest</v>
          </cell>
          <cell r="G693" t="str">
            <v>Saint-Hugues</v>
          </cell>
          <cell r="H693" t="str">
            <v>J0H1N0</v>
          </cell>
          <cell r="I693">
            <v>450</v>
          </cell>
          <cell r="J693">
            <v>7942466</v>
          </cell>
          <cell r="K693">
            <v>15</v>
          </cell>
          <cell r="L693">
            <v>1887</v>
          </cell>
        </row>
        <row r="694">
          <cell r="A694">
            <v>521211</v>
          </cell>
          <cell r="B694" t="str">
            <v>08</v>
          </cell>
          <cell r="C694" t="str">
            <v>Abitibi-Témiscamingue</v>
          </cell>
          <cell r="D694" t="str">
            <v>Brassard(Jacques)</v>
          </cell>
          <cell r="F694" t="str">
            <v>264, rang 1 Sud</v>
          </cell>
          <cell r="G694" t="str">
            <v>Laverlochère</v>
          </cell>
          <cell r="H694" t="str">
            <v>J0Z2P0</v>
          </cell>
          <cell r="I694">
            <v>819</v>
          </cell>
          <cell r="J694">
            <v>7655597</v>
          </cell>
          <cell r="K694">
            <v>53</v>
          </cell>
          <cell r="L694">
            <v>9786</v>
          </cell>
          <cell r="M694">
            <v>42</v>
          </cell>
          <cell r="N694">
            <v>8789</v>
          </cell>
        </row>
        <row r="695">
          <cell r="A695">
            <v>521518</v>
          </cell>
          <cell r="B695" t="str">
            <v>07</v>
          </cell>
          <cell r="C695" t="str">
            <v>Outaouais</v>
          </cell>
          <cell r="D695" t="str">
            <v>Danis(Yves)</v>
          </cell>
          <cell r="F695" t="str">
            <v>169, Rang 6</v>
          </cell>
          <cell r="G695" t="str">
            <v>Montcerf-Lytton</v>
          </cell>
          <cell r="H695" t="str">
            <v>J0W1N0</v>
          </cell>
          <cell r="I695">
            <v>819</v>
          </cell>
          <cell r="J695">
            <v>4495772</v>
          </cell>
          <cell r="K695">
            <v>244</v>
          </cell>
          <cell r="L695">
            <v>27549</v>
          </cell>
          <cell r="M695">
            <v>237</v>
          </cell>
          <cell r="N695">
            <v>59897</v>
          </cell>
        </row>
        <row r="696">
          <cell r="A696">
            <v>521591</v>
          </cell>
          <cell r="B696" t="str">
            <v>05</v>
          </cell>
          <cell r="C696" t="str">
            <v>Estrie</v>
          </cell>
          <cell r="D696" t="str">
            <v>Boulanger(Gilles)</v>
          </cell>
          <cell r="F696" t="str">
            <v>297, route 263</v>
          </cell>
          <cell r="G696" t="str">
            <v>Lambton</v>
          </cell>
          <cell r="H696" t="str">
            <v>G0M1H0</v>
          </cell>
          <cell r="I696">
            <v>418</v>
          </cell>
          <cell r="J696">
            <v>4862419</v>
          </cell>
          <cell r="K696">
            <v>32</v>
          </cell>
          <cell r="L696">
            <v>6173</v>
          </cell>
          <cell r="M696">
            <v>32</v>
          </cell>
          <cell r="N696">
            <v>6474</v>
          </cell>
        </row>
        <row r="697">
          <cell r="A697">
            <v>521997</v>
          </cell>
          <cell r="B697" t="str">
            <v>12</v>
          </cell>
          <cell r="C697" t="str">
            <v>Chaudière-Appalaches</v>
          </cell>
          <cell r="D697" t="str">
            <v>Laferrière(André)</v>
          </cell>
          <cell r="F697" t="str">
            <v>340, rang 8 Ouest</v>
          </cell>
          <cell r="G697" t="str">
            <v>Armagh</v>
          </cell>
          <cell r="H697" t="str">
            <v>G0R1A0</v>
          </cell>
          <cell r="I697">
            <v>418</v>
          </cell>
          <cell r="J697">
            <v>4662236</v>
          </cell>
          <cell r="K697">
            <v>34</v>
          </cell>
          <cell r="L697">
            <v>6015</v>
          </cell>
          <cell r="M697">
            <v>33</v>
          </cell>
          <cell r="N697">
            <v>5123</v>
          </cell>
        </row>
        <row r="698">
          <cell r="A698">
            <v>522573</v>
          </cell>
          <cell r="B698" t="str">
            <v>12</v>
          </cell>
          <cell r="C698" t="str">
            <v>Chaudière-Appalaches</v>
          </cell>
          <cell r="D698" t="str">
            <v>Massie(Normand)</v>
          </cell>
          <cell r="F698" t="str">
            <v>6351, Rang 6</v>
          </cell>
          <cell r="G698" t="str">
            <v>Beaulac-Garthby</v>
          </cell>
          <cell r="H698" t="str">
            <v>G0Y1B0</v>
          </cell>
          <cell r="I698">
            <v>418</v>
          </cell>
          <cell r="J698">
            <v>4582662</v>
          </cell>
          <cell r="K698">
            <v>20</v>
          </cell>
          <cell r="L698">
            <v>1858</v>
          </cell>
          <cell r="M698">
            <v>23</v>
          </cell>
          <cell r="N698">
            <v>3414</v>
          </cell>
        </row>
        <row r="699">
          <cell r="A699">
            <v>523985</v>
          </cell>
          <cell r="B699" t="str">
            <v>16</v>
          </cell>
          <cell r="C699" t="str">
            <v>Montérégie</v>
          </cell>
          <cell r="D699" t="str">
            <v>Boisvert(Clément)</v>
          </cell>
          <cell r="F699" t="str">
            <v>690 route 116</v>
          </cell>
          <cell r="G699" t="str">
            <v>Sainte-Christine</v>
          </cell>
          <cell r="H699" t="str">
            <v>J0H1H0</v>
          </cell>
          <cell r="I699">
            <v>819</v>
          </cell>
          <cell r="J699">
            <v>8582410</v>
          </cell>
          <cell r="K699">
            <v>16</v>
          </cell>
          <cell r="L699">
            <v>1256</v>
          </cell>
          <cell r="M699">
            <v>18</v>
          </cell>
          <cell r="N699">
            <v>2527</v>
          </cell>
        </row>
        <row r="700">
          <cell r="A700">
            <v>524504</v>
          </cell>
          <cell r="B700" t="str">
            <v>05</v>
          </cell>
          <cell r="C700" t="str">
            <v>Estrie</v>
          </cell>
          <cell r="D700" t="str">
            <v>Graham(Harry)</v>
          </cell>
          <cell r="E700" t="str">
            <v>Graham(Harry Jr)</v>
          </cell>
          <cell r="F700" t="str">
            <v>100 High Forest Road</v>
          </cell>
          <cell r="G700" t="str">
            <v>Sawyerville</v>
          </cell>
          <cell r="H700" t="str">
            <v>J0B3A0</v>
          </cell>
          <cell r="I700">
            <v>819</v>
          </cell>
          <cell r="J700">
            <v>8892726</v>
          </cell>
          <cell r="K700">
            <v>122</v>
          </cell>
          <cell r="L700">
            <v>23781</v>
          </cell>
          <cell r="M700">
            <v>119</v>
          </cell>
          <cell r="N700">
            <v>19414</v>
          </cell>
        </row>
        <row r="701">
          <cell r="A701">
            <v>525451</v>
          </cell>
          <cell r="B701" t="str">
            <v>12</v>
          </cell>
          <cell r="C701" t="str">
            <v>Chaudière-Appalaches</v>
          </cell>
          <cell r="D701" t="str">
            <v>Mercier(Georges)</v>
          </cell>
          <cell r="F701" t="str">
            <v>957, rue Gosford Est</v>
          </cell>
          <cell r="G701" t="str">
            <v>Sainte-Agathe-de-Lotbinière</v>
          </cell>
          <cell r="H701" t="str">
            <v>G0S2A0</v>
          </cell>
          <cell r="I701">
            <v>418</v>
          </cell>
          <cell r="J701">
            <v>5992210</v>
          </cell>
          <cell r="K701">
            <v>16</v>
          </cell>
          <cell r="L701">
            <v>4491</v>
          </cell>
          <cell r="M701">
            <v>21</v>
          </cell>
          <cell r="N701">
            <v>4395</v>
          </cell>
        </row>
        <row r="702">
          <cell r="A702">
            <v>525550</v>
          </cell>
          <cell r="B702" t="str">
            <v>12</v>
          </cell>
          <cell r="C702" t="str">
            <v>Chaudière-Appalaches</v>
          </cell>
          <cell r="D702" t="str">
            <v>Leblond(Raynald)</v>
          </cell>
          <cell r="F702" t="str">
            <v>754, chemin de la rivière Etchemin</v>
          </cell>
          <cell r="G702" t="str">
            <v>Sainte-Claire (de Bellechasse)</v>
          </cell>
          <cell r="H702" t="str">
            <v>G0R2V0</v>
          </cell>
          <cell r="I702">
            <v>418</v>
          </cell>
          <cell r="J702">
            <v>8833129</v>
          </cell>
          <cell r="K702">
            <v>29</v>
          </cell>
          <cell r="M702">
            <v>25</v>
          </cell>
          <cell r="N702">
            <v>797</v>
          </cell>
        </row>
        <row r="703">
          <cell r="A703">
            <v>526426</v>
          </cell>
          <cell r="B703" t="str">
            <v>01</v>
          </cell>
          <cell r="C703" t="str">
            <v>Bas-Saint-Laurent</v>
          </cell>
          <cell r="D703" t="str">
            <v>Roussel(François)</v>
          </cell>
          <cell r="F703" t="str">
            <v>400 route Landry</v>
          </cell>
          <cell r="G703" t="str">
            <v>Sainte-Angèle-de-Mérici</v>
          </cell>
          <cell r="H703" t="str">
            <v>G0J2H0</v>
          </cell>
          <cell r="I703">
            <v>418</v>
          </cell>
          <cell r="J703">
            <v>7752073</v>
          </cell>
          <cell r="K703">
            <v>88</v>
          </cell>
          <cell r="L703">
            <v>18195</v>
          </cell>
          <cell r="M703">
            <v>90</v>
          </cell>
          <cell r="N703">
            <v>13678</v>
          </cell>
        </row>
        <row r="704">
          <cell r="A704">
            <v>526731</v>
          </cell>
          <cell r="B704" t="str">
            <v>12</v>
          </cell>
          <cell r="C704" t="str">
            <v>Chaudière-Appalaches</v>
          </cell>
          <cell r="D704" t="str">
            <v>Ferme Lace inc.</v>
          </cell>
          <cell r="E704" t="str">
            <v>Lagrange(Laval)</v>
          </cell>
          <cell r="F704" t="str">
            <v>238, rang Ste-Anne</v>
          </cell>
          <cell r="G704" t="str">
            <v>Sainte-Marguerite (de Beauce)</v>
          </cell>
          <cell r="H704" t="str">
            <v>G0S2X0</v>
          </cell>
          <cell r="I704">
            <v>418</v>
          </cell>
          <cell r="J704">
            <v>9353393</v>
          </cell>
          <cell r="K704">
            <v>13</v>
          </cell>
          <cell r="L704">
            <v>2554</v>
          </cell>
          <cell r="M704">
            <v>15</v>
          </cell>
          <cell r="N704">
            <v>2722</v>
          </cell>
        </row>
        <row r="705">
          <cell r="A705">
            <v>527598</v>
          </cell>
          <cell r="B705" t="str">
            <v>17</v>
          </cell>
          <cell r="C705" t="str">
            <v>Centre-du-Québec</v>
          </cell>
          <cell r="D705" t="str">
            <v>Deslandes(Normand)</v>
          </cell>
          <cell r="E705" t="str">
            <v>(mère)(Mme Delandes)</v>
          </cell>
          <cell r="F705" t="str">
            <v>2801, rang St-Pierre</v>
          </cell>
          <cell r="G705" t="str">
            <v>Saint-Zéphirin-de-Courval</v>
          </cell>
          <cell r="H705" t="str">
            <v>J0G1V0</v>
          </cell>
          <cell r="I705">
            <v>450</v>
          </cell>
          <cell r="J705">
            <v>5642720</v>
          </cell>
          <cell r="K705">
            <v>11</v>
          </cell>
          <cell r="L705">
            <v>1596</v>
          </cell>
        </row>
        <row r="706">
          <cell r="A706">
            <v>528646</v>
          </cell>
          <cell r="B706" t="str">
            <v>05</v>
          </cell>
          <cell r="C706" t="str">
            <v>Estrie</v>
          </cell>
          <cell r="D706" t="str">
            <v>Ferme Haut-Bois enr.</v>
          </cell>
          <cell r="E706" t="str">
            <v>Gagné(Robert)</v>
          </cell>
          <cell r="F706" t="str">
            <v>410 rte 253</v>
          </cell>
          <cell r="G706" t="str">
            <v>Saint-Malo</v>
          </cell>
          <cell r="H706" t="str">
            <v>J0B2Y0</v>
          </cell>
          <cell r="I706">
            <v>819</v>
          </cell>
          <cell r="J706">
            <v>6582172</v>
          </cell>
          <cell r="K706">
            <v>60</v>
          </cell>
          <cell r="L706">
            <v>7632</v>
          </cell>
          <cell r="M706">
            <v>58</v>
          </cell>
          <cell r="N706">
            <v>7200</v>
          </cell>
        </row>
        <row r="707">
          <cell r="A707">
            <v>528844</v>
          </cell>
          <cell r="B707" t="str">
            <v>02</v>
          </cell>
          <cell r="C707" t="str">
            <v>Saguenay-Lac-Saint-Jean</v>
          </cell>
          <cell r="D707" t="str">
            <v>Laforest(Marc)</v>
          </cell>
          <cell r="F707" t="str">
            <v>1206 rang 4</v>
          </cell>
          <cell r="G707" t="str">
            <v>Saint-Nazaire</v>
          </cell>
          <cell r="H707" t="str">
            <v>G0W2V0</v>
          </cell>
          <cell r="I707">
            <v>418</v>
          </cell>
          <cell r="J707">
            <v>6684307</v>
          </cell>
          <cell r="K707">
            <v>194</v>
          </cell>
          <cell r="L707">
            <v>50271</v>
          </cell>
          <cell r="M707">
            <v>180</v>
          </cell>
          <cell r="N707">
            <v>58855</v>
          </cell>
        </row>
        <row r="708">
          <cell r="A708">
            <v>529412</v>
          </cell>
          <cell r="B708" t="str">
            <v>12</v>
          </cell>
          <cell r="C708" t="str">
            <v>Chaudière-Appalaches</v>
          </cell>
          <cell r="D708" t="str">
            <v>Daigle(Vital)</v>
          </cell>
          <cell r="E708" t="str">
            <v>Daigle(Vital)</v>
          </cell>
          <cell r="F708" t="str">
            <v>853, route 165</v>
          </cell>
          <cell r="G708" t="str">
            <v>Thetford Mines</v>
          </cell>
          <cell r="H708" t="str">
            <v>G6H2M2</v>
          </cell>
          <cell r="I708">
            <v>418</v>
          </cell>
          <cell r="J708">
            <v>4232526</v>
          </cell>
          <cell r="K708">
            <v>30</v>
          </cell>
          <cell r="L708">
            <v>1132</v>
          </cell>
          <cell r="M708">
            <v>30</v>
          </cell>
          <cell r="N708">
            <v>1132</v>
          </cell>
        </row>
        <row r="709">
          <cell r="A709">
            <v>529586</v>
          </cell>
          <cell r="B709" t="str">
            <v>17</v>
          </cell>
          <cell r="C709" t="str">
            <v>Centre-du-Québec</v>
          </cell>
          <cell r="D709" t="str">
            <v>Côté(Jacques)</v>
          </cell>
          <cell r="F709" t="str">
            <v>9555, route 143</v>
          </cell>
          <cell r="G709" t="str">
            <v>Drummondville</v>
          </cell>
          <cell r="H709" t="str">
            <v>J2A3W8</v>
          </cell>
          <cell r="I709">
            <v>819</v>
          </cell>
          <cell r="J709">
            <v>3942264</v>
          </cell>
          <cell r="K709">
            <v>61</v>
          </cell>
          <cell r="L709">
            <v>12152</v>
          </cell>
          <cell r="M709">
            <v>45</v>
          </cell>
          <cell r="N709">
            <v>9919</v>
          </cell>
        </row>
        <row r="710">
          <cell r="A710">
            <v>530006</v>
          </cell>
          <cell r="B710" t="str">
            <v>14</v>
          </cell>
          <cell r="C710" t="str">
            <v>Lanaudière</v>
          </cell>
          <cell r="D710" t="str">
            <v>Ferme Pierre Lépicier inc.</v>
          </cell>
          <cell r="E710" t="str">
            <v>Lepicier(Pierre)</v>
          </cell>
          <cell r="F710" t="str">
            <v>3440, rang St-Pierre</v>
          </cell>
          <cell r="G710" t="str">
            <v>Saint-Félix-de-Valois</v>
          </cell>
          <cell r="H710" t="str">
            <v>J0K2M0</v>
          </cell>
          <cell r="I710">
            <v>450</v>
          </cell>
          <cell r="J710">
            <v>8892065</v>
          </cell>
          <cell r="K710">
            <v>58</v>
          </cell>
          <cell r="L710">
            <v>15288</v>
          </cell>
          <cell r="M710">
            <v>59</v>
          </cell>
          <cell r="N710">
            <v>12067</v>
          </cell>
        </row>
        <row r="711">
          <cell r="A711">
            <v>530030</v>
          </cell>
          <cell r="B711" t="str">
            <v>08</v>
          </cell>
          <cell r="C711" t="str">
            <v>Abitibi-Témiscamingue</v>
          </cell>
          <cell r="D711" t="str">
            <v>Dubreuil(Yvan)</v>
          </cell>
          <cell r="F711" t="str">
            <v>144, route 386</v>
          </cell>
          <cell r="G711" t="str">
            <v>Senneterre</v>
          </cell>
          <cell r="H711" t="str">
            <v>J0Y2M0</v>
          </cell>
          <cell r="I711">
            <v>819</v>
          </cell>
          <cell r="J711">
            <v>7374562</v>
          </cell>
          <cell r="K711">
            <v>56</v>
          </cell>
          <cell r="L711">
            <v>20995</v>
          </cell>
          <cell r="M711">
            <v>63</v>
          </cell>
          <cell r="N711">
            <v>26608</v>
          </cell>
        </row>
        <row r="712">
          <cell r="A712">
            <v>530147</v>
          </cell>
          <cell r="B712" t="str">
            <v>07</v>
          </cell>
          <cell r="C712" t="str">
            <v>Outaouais</v>
          </cell>
          <cell r="D712" t="str">
            <v>Philippe Dumouchel &amp; Gayle Stewart</v>
          </cell>
          <cell r="F712" t="str">
            <v>250, chemin Dunraven</v>
          </cell>
          <cell r="G712" t="str">
            <v>L'Ile-du-Grand-Calumet</v>
          </cell>
          <cell r="H712" t="str">
            <v>J0X1J0</v>
          </cell>
          <cell r="I712">
            <v>819</v>
          </cell>
          <cell r="J712">
            <v>6482538</v>
          </cell>
          <cell r="K712">
            <v>154</v>
          </cell>
          <cell r="L712">
            <v>26680</v>
          </cell>
          <cell r="M712">
            <v>154</v>
          </cell>
          <cell r="N712">
            <v>29740</v>
          </cell>
        </row>
        <row r="713">
          <cell r="A713">
            <v>530634</v>
          </cell>
          <cell r="B713" t="str">
            <v>16</v>
          </cell>
          <cell r="C713" t="str">
            <v>Montérégie</v>
          </cell>
          <cell r="D713" t="str">
            <v>Deschambault(Edgar)</v>
          </cell>
          <cell r="F713" t="str">
            <v>8172, rte 132</v>
          </cell>
          <cell r="G713" t="str">
            <v>Dundee</v>
          </cell>
          <cell r="H713" t="str">
            <v>J0S1L0</v>
          </cell>
          <cell r="I713">
            <v>450</v>
          </cell>
          <cell r="J713">
            <v>2643584</v>
          </cell>
          <cell r="K713">
            <v>49</v>
          </cell>
          <cell r="L713">
            <v>11227</v>
          </cell>
          <cell r="M713">
            <v>51</v>
          </cell>
          <cell r="N713">
            <v>13578</v>
          </cell>
        </row>
        <row r="714">
          <cell r="A714">
            <v>530915</v>
          </cell>
          <cell r="B714" t="str">
            <v>12</v>
          </cell>
          <cell r="C714" t="str">
            <v>Chaudière-Appalaches</v>
          </cell>
          <cell r="D714" t="str">
            <v>Rodrigue(Vital)</v>
          </cell>
          <cell r="F714" t="str">
            <v>460, route 267</v>
          </cell>
          <cell r="G714" t="str">
            <v>Adstock</v>
          </cell>
          <cell r="H714" t="str">
            <v>G0N1S0</v>
          </cell>
          <cell r="I714">
            <v>418</v>
          </cell>
          <cell r="J714">
            <v>4222963</v>
          </cell>
          <cell r="K714">
            <v>25</v>
          </cell>
          <cell r="M714">
            <v>29</v>
          </cell>
          <cell r="N714">
            <v>340</v>
          </cell>
        </row>
        <row r="715">
          <cell r="A715">
            <v>531004</v>
          </cell>
          <cell r="B715" t="str">
            <v>12</v>
          </cell>
          <cell r="C715" t="str">
            <v>Chaudière-Appalaches</v>
          </cell>
          <cell r="D715" t="str">
            <v>Ferme Angesol enr.</v>
          </cell>
          <cell r="E715" t="str">
            <v>Guay(Marie-Ls Grégoire &amp; M.Claire)</v>
          </cell>
          <cell r="F715" t="str">
            <v>285 rang 4</v>
          </cell>
          <cell r="G715" t="str">
            <v>Saints-Anges</v>
          </cell>
          <cell r="H715" t="str">
            <v>G0S3E0</v>
          </cell>
          <cell r="I715">
            <v>418</v>
          </cell>
          <cell r="J715">
            <v>2535708</v>
          </cell>
          <cell r="K715">
            <v>22</v>
          </cell>
          <cell r="L715">
            <v>3677</v>
          </cell>
          <cell r="M715">
            <v>22</v>
          </cell>
          <cell r="N715">
            <v>5107</v>
          </cell>
        </row>
        <row r="716">
          <cell r="A716">
            <v>531228</v>
          </cell>
          <cell r="B716" t="str">
            <v>17</v>
          </cell>
          <cell r="C716" t="str">
            <v>Centre-du-Québec</v>
          </cell>
          <cell r="D716" t="str">
            <v>Geoffroy(Gilbert)</v>
          </cell>
          <cell r="F716" t="str">
            <v>1805, rang 9</v>
          </cell>
          <cell r="G716" t="str">
            <v>Manseau</v>
          </cell>
          <cell r="H716" t="str">
            <v>G0X1V0</v>
          </cell>
          <cell r="I716">
            <v>819</v>
          </cell>
          <cell r="J716">
            <v>3562981</v>
          </cell>
          <cell r="K716">
            <v>21</v>
          </cell>
          <cell r="L716">
            <v>3119</v>
          </cell>
        </row>
        <row r="717">
          <cell r="A717">
            <v>531368</v>
          </cell>
          <cell r="B717" t="str">
            <v>14</v>
          </cell>
          <cell r="C717" t="str">
            <v>Lanaudière</v>
          </cell>
          <cell r="D717" t="str">
            <v>Ferme Guy Touzeau enr.</v>
          </cell>
          <cell r="E717" t="str">
            <v>Touzeau(Guy)</v>
          </cell>
          <cell r="F717" t="str">
            <v>1849 côte Joseph</v>
          </cell>
          <cell r="G717" t="str">
            <v>Saint-Lin-Laurentides</v>
          </cell>
          <cell r="H717" t="str">
            <v>J5M1Z6</v>
          </cell>
          <cell r="I717">
            <v>450</v>
          </cell>
          <cell r="J717">
            <v>4391630</v>
          </cell>
          <cell r="K717">
            <v>41</v>
          </cell>
          <cell r="L717">
            <v>4588</v>
          </cell>
          <cell r="M717">
            <v>32</v>
          </cell>
          <cell r="N717">
            <v>6241</v>
          </cell>
        </row>
        <row r="718">
          <cell r="A718">
            <v>531418</v>
          </cell>
          <cell r="B718" t="str">
            <v>05</v>
          </cell>
          <cell r="C718" t="str">
            <v>Estrie</v>
          </cell>
          <cell r="D718" t="str">
            <v>Bailey(Edwin Thomas)</v>
          </cell>
          <cell r="F718" t="str">
            <v>R.R.1 3875, route 108</v>
          </cell>
          <cell r="G718" t="str">
            <v>Cookshire-Eaton</v>
          </cell>
          <cell r="H718" t="str">
            <v>J0B1M0</v>
          </cell>
          <cell r="I718">
            <v>819</v>
          </cell>
          <cell r="J718">
            <v>5633956</v>
          </cell>
          <cell r="K718">
            <v>31</v>
          </cell>
          <cell r="L718">
            <v>1277</v>
          </cell>
          <cell r="M718">
            <v>28</v>
          </cell>
          <cell r="N718">
            <v>1384</v>
          </cell>
        </row>
        <row r="719">
          <cell r="A719">
            <v>531772</v>
          </cell>
          <cell r="B719" t="str">
            <v>01</v>
          </cell>
          <cell r="C719" t="str">
            <v>Bas-Saint-Laurent</v>
          </cell>
          <cell r="D719" t="str">
            <v>Ferme du Pilote inc.</v>
          </cell>
          <cell r="E719" t="str">
            <v>Plourde(Serge Plourde et Johanne)</v>
          </cell>
          <cell r="F719" t="str">
            <v>249 route de l'Anse-au-Persil</v>
          </cell>
          <cell r="G719" t="str">
            <v>Rivière-du-Loup</v>
          </cell>
          <cell r="H719" t="str">
            <v>G5R5Z5</v>
          </cell>
          <cell r="I719">
            <v>418</v>
          </cell>
          <cell r="J719">
            <v>8625976</v>
          </cell>
          <cell r="K719">
            <v>150</v>
          </cell>
          <cell r="L719">
            <v>6617</v>
          </cell>
          <cell r="M719">
            <v>145</v>
          </cell>
          <cell r="N719">
            <v>7419</v>
          </cell>
        </row>
        <row r="720">
          <cell r="A720">
            <v>531996</v>
          </cell>
          <cell r="B720" t="str">
            <v>16</v>
          </cell>
          <cell r="C720" t="str">
            <v>Montérégie</v>
          </cell>
          <cell r="D720" t="str">
            <v>Lussier(France)</v>
          </cell>
          <cell r="F720" t="str">
            <v>1110, rue Guertin</v>
          </cell>
          <cell r="G720" t="str">
            <v>Granby</v>
          </cell>
          <cell r="H720" t="str">
            <v>J2G8C6</v>
          </cell>
          <cell r="I720">
            <v>450</v>
          </cell>
          <cell r="J720">
            <v>3729649</v>
          </cell>
          <cell r="K720">
            <v>14</v>
          </cell>
          <cell r="L720">
            <v>2860</v>
          </cell>
          <cell r="M720">
            <v>16</v>
          </cell>
          <cell r="N720">
            <v>3858</v>
          </cell>
        </row>
        <row r="721">
          <cell r="A721">
            <v>532671</v>
          </cell>
          <cell r="B721" t="str">
            <v>12</v>
          </cell>
          <cell r="C721" t="str">
            <v>Chaudière-Appalaches</v>
          </cell>
          <cell r="D721" t="str">
            <v>Ferme Bercy &amp; Fils inc.</v>
          </cell>
          <cell r="E721" t="str">
            <v>Lessard(Bernard Groleau et Nancy)</v>
          </cell>
          <cell r="F721" t="str">
            <v>181, route Kennedy Nord</v>
          </cell>
          <cell r="G721" t="str">
            <v>Vallée-Jonction</v>
          </cell>
          <cell r="H721" t="str">
            <v>G0S3J0</v>
          </cell>
          <cell r="I721">
            <v>418</v>
          </cell>
          <cell r="J721">
            <v>2536388</v>
          </cell>
          <cell r="K721">
            <v>74</v>
          </cell>
          <cell r="L721">
            <v>5020</v>
          </cell>
          <cell r="M721">
            <v>74</v>
          </cell>
          <cell r="N721">
            <v>5128</v>
          </cell>
        </row>
        <row r="722">
          <cell r="A722">
            <v>532689</v>
          </cell>
          <cell r="B722" t="str">
            <v>05</v>
          </cell>
          <cell r="C722" t="str">
            <v>Estrie</v>
          </cell>
          <cell r="D722" t="str">
            <v>Ferme Vachon &amp; Fils</v>
          </cell>
          <cell r="E722" t="str">
            <v>Vachon(Alain)</v>
          </cell>
          <cell r="F722" t="str">
            <v>175, route 253</v>
          </cell>
          <cell r="G722" t="str">
            <v>Saint-Isidore-de-Clifton</v>
          </cell>
          <cell r="H722" t="str">
            <v>J0B2X0</v>
          </cell>
          <cell r="I722">
            <v>819</v>
          </cell>
          <cell r="J722">
            <v>8893127</v>
          </cell>
          <cell r="K722">
            <v>58</v>
          </cell>
          <cell r="L722">
            <v>9524</v>
          </cell>
          <cell r="M722">
            <v>48</v>
          </cell>
          <cell r="N722">
            <v>11061</v>
          </cell>
        </row>
        <row r="723">
          <cell r="A723">
            <v>532721</v>
          </cell>
          <cell r="B723" t="str">
            <v>12</v>
          </cell>
          <cell r="C723" t="str">
            <v>Chaudière-Appalaches</v>
          </cell>
          <cell r="D723" t="str">
            <v>Moffet(Réal)</v>
          </cell>
          <cell r="F723" t="str">
            <v>257, rang 4</v>
          </cell>
          <cell r="G723" t="str">
            <v>Dosquet</v>
          </cell>
          <cell r="H723" t="str">
            <v>G0S1H0</v>
          </cell>
          <cell r="I723">
            <v>418</v>
          </cell>
          <cell r="J723">
            <v>7283151</v>
          </cell>
          <cell r="K723">
            <v>18</v>
          </cell>
          <cell r="L723">
            <v>2933</v>
          </cell>
          <cell r="M723">
            <v>24</v>
          </cell>
          <cell r="N723">
            <v>1522</v>
          </cell>
        </row>
        <row r="724">
          <cell r="A724">
            <v>533919</v>
          </cell>
          <cell r="B724" t="str">
            <v>08</v>
          </cell>
          <cell r="C724" t="str">
            <v>Abitibi-Témiscamingue</v>
          </cell>
          <cell r="D724" t="str">
            <v>Grondin(Jules)</v>
          </cell>
          <cell r="F724" t="str">
            <v>260, rang du Lac à la Prêle</v>
          </cell>
          <cell r="G724" t="str">
            <v>Berry</v>
          </cell>
          <cell r="H724" t="str">
            <v>J0Y2G0</v>
          </cell>
          <cell r="I724">
            <v>819</v>
          </cell>
          <cell r="J724">
            <v>7323876</v>
          </cell>
          <cell r="K724">
            <v>104</v>
          </cell>
          <cell r="M724">
            <v>103</v>
          </cell>
          <cell r="N724">
            <v>8065</v>
          </cell>
        </row>
        <row r="725">
          <cell r="A725">
            <v>534867</v>
          </cell>
          <cell r="B725" t="str">
            <v>12</v>
          </cell>
          <cell r="C725" t="str">
            <v>Chaudière-Appalaches</v>
          </cell>
          <cell r="D725" t="str">
            <v>Leclerc(Doris)</v>
          </cell>
          <cell r="F725" t="str">
            <v>714, rang St-Pierre</v>
          </cell>
          <cell r="G725" t="str">
            <v>Saint-Frédéric</v>
          </cell>
          <cell r="H725" t="str">
            <v>G0N1P0</v>
          </cell>
          <cell r="I725">
            <v>418</v>
          </cell>
          <cell r="J725">
            <v>4262678</v>
          </cell>
          <cell r="K725">
            <v>102</v>
          </cell>
          <cell r="L725">
            <v>15831</v>
          </cell>
          <cell r="M725">
            <v>101</v>
          </cell>
          <cell r="N725">
            <v>9899</v>
          </cell>
        </row>
        <row r="726">
          <cell r="A726">
            <v>534917</v>
          </cell>
          <cell r="B726" t="str">
            <v>02</v>
          </cell>
          <cell r="C726" t="str">
            <v>Saguenay-Lac-Saint-Jean</v>
          </cell>
          <cell r="D726" t="str">
            <v>Turmel(Simon)</v>
          </cell>
          <cell r="F726" t="str">
            <v>2060, Rang 7 est</v>
          </cell>
          <cell r="G726" t="str">
            <v>Labrecque</v>
          </cell>
          <cell r="H726" t="str">
            <v>G0W2S0</v>
          </cell>
          <cell r="I726">
            <v>418</v>
          </cell>
          <cell r="J726">
            <v>4811260</v>
          </cell>
          <cell r="K726">
            <v>26</v>
          </cell>
          <cell r="M726">
            <v>49</v>
          </cell>
          <cell r="N726">
            <v>8395</v>
          </cell>
        </row>
        <row r="727">
          <cell r="A727">
            <v>534941</v>
          </cell>
          <cell r="B727" t="str">
            <v>17</v>
          </cell>
          <cell r="C727" t="str">
            <v>Centre-du-Québec</v>
          </cell>
          <cell r="D727" t="str">
            <v>Lystel Holstein S.E.N.C.</v>
          </cell>
          <cell r="E727" t="str">
            <v>Martineau(Frédéric)</v>
          </cell>
          <cell r="F727" t="str">
            <v>3375, rue King</v>
          </cell>
          <cell r="G727" t="str">
            <v>Lyster</v>
          </cell>
          <cell r="H727" t="str">
            <v>G0S1V0</v>
          </cell>
          <cell r="I727">
            <v>819</v>
          </cell>
          <cell r="J727">
            <v>3891203</v>
          </cell>
          <cell r="M727">
            <v>45</v>
          </cell>
        </row>
        <row r="728">
          <cell r="A728">
            <v>535062</v>
          </cell>
          <cell r="B728" t="str">
            <v>12</v>
          </cell>
          <cell r="C728" t="str">
            <v>Chaudière-Appalaches</v>
          </cell>
          <cell r="D728" t="str">
            <v>Gosselin(Benoit)</v>
          </cell>
          <cell r="F728" t="str">
            <v>783, chemin Grande-Grillade</v>
          </cell>
          <cell r="G728" t="str">
            <v>Saint-Henri</v>
          </cell>
          <cell r="H728" t="str">
            <v>G0R3E0</v>
          </cell>
          <cell r="I728">
            <v>418</v>
          </cell>
          <cell r="J728">
            <v>8822734</v>
          </cell>
          <cell r="K728">
            <v>27</v>
          </cell>
          <cell r="L728">
            <v>7140</v>
          </cell>
          <cell r="M728">
            <v>27</v>
          </cell>
          <cell r="N728">
            <v>6765</v>
          </cell>
        </row>
        <row r="729">
          <cell r="A729">
            <v>535195</v>
          </cell>
          <cell r="B729" t="str">
            <v>01</v>
          </cell>
          <cell r="C729" t="str">
            <v>Bas-Saint-Laurent</v>
          </cell>
          <cell r="D729" t="str">
            <v>Ferme Belon inc.</v>
          </cell>
          <cell r="E729" t="str">
            <v>Bélanger(Réjean)</v>
          </cell>
          <cell r="F729" t="str">
            <v>353 rang 2 Ouest</v>
          </cell>
          <cell r="G729" t="str">
            <v>Saint-Fabien</v>
          </cell>
          <cell r="H729" t="str">
            <v>G0L2Z0</v>
          </cell>
          <cell r="I729">
            <v>418</v>
          </cell>
          <cell r="J729">
            <v>8693125</v>
          </cell>
          <cell r="K729">
            <v>38</v>
          </cell>
          <cell r="L729">
            <v>9514</v>
          </cell>
          <cell r="M729">
            <v>21</v>
          </cell>
          <cell r="N729">
            <v>6211</v>
          </cell>
        </row>
        <row r="730">
          <cell r="A730">
            <v>535443</v>
          </cell>
          <cell r="B730" t="str">
            <v>05</v>
          </cell>
          <cell r="C730" t="str">
            <v>Estrie</v>
          </cell>
          <cell r="D730" t="str">
            <v>Duplessis(Edgar)</v>
          </cell>
          <cell r="F730" t="str">
            <v>557 rang 4</v>
          </cell>
          <cell r="G730" t="str">
            <v>Stoke</v>
          </cell>
          <cell r="H730" t="str">
            <v>J0B3G0</v>
          </cell>
          <cell r="I730">
            <v>819</v>
          </cell>
          <cell r="J730">
            <v>8462595</v>
          </cell>
          <cell r="K730">
            <v>88</v>
          </cell>
          <cell r="L730">
            <v>9823</v>
          </cell>
          <cell r="M730">
            <v>76</v>
          </cell>
          <cell r="N730">
            <v>9475</v>
          </cell>
        </row>
        <row r="731">
          <cell r="A731">
            <v>535534</v>
          </cell>
          <cell r="B731" t="str">
            <v>11</v>
          </cell>
          <cell r="C731" t="str">
            <v>Gaspésie-Iles-de-la-Madeleine</v>
          </cell>
          <cell r="D731" t="str">
            <v>La Ferme G.Y. inc.</v>
          </cell>
          <cell r="E731" t="str">
            <v>English(Gabriel)</v>
          </cell>
          <cell r="F731" t="str">
            <v>26 rue Aubut, CP 11-Rivière au Renard</v>
          </cell>
          <cell r="G731" t="str">
            <v>Gaspé</v>
          </cell>
          <cell r="H731" t="str">
            <v>G4X5H6</v>
          </cell>
          <cell r="I731">
            <v>418</v>
          </cell>
          <cell r="J731">
            <v>2695112</v>
          </cell>
          <cell r="K731">
            <v>84</v>
          </cell>
          <cell r="L731">
            <v>5876</v>
          </cell>
          <cell r="M731">
            <v>59</v>
          </cell>
          <cell r="N731">
            <v>5379</v>
          </cell>
        </row>
        <row r="732">
          <cell r="A732">
            <v>536466</v>
          </cell>
          <cell r="B732" t="str">
            <v>17</v>
          </cell>
          <cell r="C732" t="str">
            <v>Centre-du-Québec</v>
          </cell>
          <cell r="D732" t="str">
            <v>Rouillard(Hélène)</v>
          </cell>
          <cell r="F732" t="str">
            <v>561, Haut de l'Ile</v>
          </cell>
          <cell r="G732" t="str">
            <v>Sainte-Monique</v>
          </cell>
          <cell r="H732" t="str">
            <v>J0G1N0</v>
          </cell>
          <cell r="I732">
            <v>819</v>
          </cell>
          <cell r="J732">
            <v>2892720</v>
          </cell>
          <cell r="K732">
            <v>46</v>
          </cell>
          <cell r="L732">
            <v>10886</v>
          </cell>
          <cell r="M732">
            <v>52</v>
          </cell>
          <cell r="N732">
            <v>11567</v>
          </cell>
        </row>
        <row r="733">
          <cell r="A733">
            <v>537019</v>
          </cell>
          <cell r="B733" t="str">
            <v>01</v>
          </cell>
          <cell r="C733" t="str">
            <v>Bas-Saint-Laurent</v>
          </cell>
          <cell r="D733" t="str">
            <v>La Ferme Chénard S.E.N.C.</v>
          </cell>
          <cell r="E733" t="str">
            <v>Chénard(Mario)</v>
          </cell>
          <cell r="F733" t="str">
            <v>321, rang 3 Est</v>
          </cell>
          <cell r="G733" t="str">
            <v>Sainte-Luce</v>
          </cell>
          <cell r="H733" t="str">
            <v>G0K1P0</v>
          </cell>
          <cell r="I733">
            <v>418</v>
          </cell>
          <cell r="J733">
            <v>7394735</v>
          </cell>
          <cell r="K733">
            <v>29</v>
          </cell>
          <cell r="L733">
            <v>4526</v>
          </cell>
          <cell r="M733">
            <v>28</v>
          </cell>
          <cell r="N733">
            <v>5236</v>
          </cell>
        </row>
        <row r="734">
          <cell r="A734">
            <v>537191</v>
          </cell>
          <cell r="B734" t="str">
            <v>12</v>
          </cell>
          <cell r="C734" t="str">
            <v>Chaudière-Appalaches</v>
          </cell>
          <cell r="D734" t="str">
            <v>Cloutier(Luc)</v>
          </cell>
          <cell r="F734" t="str">
            <v>285, rang 3</v>
          </cell>
          <cell r="G734" t="str">
            <v>Saint-Jules</v>
          </cell>
          <cell r="H734" t="str">
            <v>G0N1R0</v>
          </cell>
          <cell r="I734">
            <v>418</v>
          </cell>
          <cell r="J734">
            <v>4262454</v>
          </cell>
          <cell r="K734">
            <v>10</v>
          </cell>
          <cell r="L734">
            <v>471</v>
          </cell>
        </row>
        <row r="735">
          <cell r="A735">
            <v>537456</v>
          </cell>
          <cell r="B735" t="str">
            <v>17</v>
          </cell>
          <cell r="C735" t="str">
            <v>Centre-du-Québec</v>
          </cell>
          <cell r="D735" t="str">
            <v>Morin(Michael)</v>
          </cell>
          <cell r="F735" t="str">
            <v>41, chemin des Domaines</v>
          </cell>
          <cell r="G735" t="str">
            <v>Saint-Félix-de-Kingsey</v>
          </cell>
          <cell r="H735" t="str">
            <v>J0B2T0</v>
          </cell>
          <cell r="I735">
            <v>819</v>
          </cell>
          <cell r="J735">
            <v>8482627</v>
          </cell>
          <cell r="K735">
            <v>88</v>
          </cell>
          <cell r="L735">
            <v>16126</v>
          </cell>
          <cell r="M735">
            <v>95</v>
          </cell>
          <cell r="N735">
            <v>11492</v>
          </cell>
        </row>
        <row r="736">
          <cell r="A736">
            <v>538595</v>
          </cell>
          <cell r="B736" t="str">
            <v>14</v>
          </cell>
          <cell r="C736" t="str">
            <v>Lanaudière</v>
          </cell>
          <cell r="D736" t="str">
            <v>Durand(Denis)</v>
          </cell>
          <cell r="F736" t="str">
            <v>7301 rang Brassard</v>
          </cell>
          <cell r="G736" t="str">
            <v>Saint-Zénon</v>
          </cell>
          <cell r="H736" t="str">
            <v>J0K3N0</v>
          </cell>
          <cell r="I736">
            <v>450</v>
          </cell>
          <cell r="J736">
            <v>8845438</v>
          </cell>
          <cell r="K736">
            <v>24</v>
          </cell>
          <cell r="L736">
            <v>2313</v>
          </cell>
          <cell r="M736">
            <v>36</v>
          </cell>
        </row>
        <row r="737">
          <cell r="A737">
            <v>538884</v>
          </cell>
          <cell r="B737" t="str">
            <v>07</v>
          </cell>
          <cell r="C737" t="str">
            <v>Outaouais</v>
          </cell>
          <cell r="D737" t="str">
            <v>Les Fermes Stanhow inc.</v>
          </cell>
          <cell r="E737" t="str">
            <v>Stanley(Lee)</v>
          </cell>
          <cell r="F737" t="str">
            <v>6 Wharf Road</v>
          </cell>
          <cell r="G737" t="str">
            <v>Bristol</v>
          </cell>
          <cell r="H737" t="str">
            <v>J0X1G0</v>
          </cell>
          <cell r="I737">
            <v>819</v>
          </cell>
          <cell r="J737">
            <v>6473961</v>
          </cell>
          <cell r="K737">
            <v>30</v>
          </cell>
          <cell r="L737">
            <v>7276</v>
          </cell>
          <cell r="M737">
            <v>39</v>
          </cell>
          <cell r="N737">
            <v>9215</v>
          </cell>
        </row>
        <row r="738">
          <cell r="A738">
            <v>539023</v>
          </cell>
          <cell r="B738" t="str">
            <v>16</v>
          </cell>
          <cell r="C738" t="str">
            <v>Montérégie</v>
          </cell>
          <cell r="D738" t="str">
            <v>Choinière(Daniel)</v>
          </cell>
          <cell r="F738" t="str">
            <v>2336, route 133</v>
          </cell>
          <cell r="G738" t="str">
            <v>Saint-Jean-sur-Richelieu</v>
          </cell>
          <cell r="H738" t="str">
            <v>J2X5V3</v>
          </cell>
          <cell r="I738">
            <v>450</v>
          </cell>
          <cell r="J738">
            <v>3476613</v>
          </cell>
          <cell r="K738">
            <v>17</v>
          </cell>
          <cell r="L738">
            <v>340</v>
          </cell>
        </row>
        <row r="739">
          <cell r="A739">
            <v>539056</v>
          </cell>
          <cell r="B739" t="str">
            <v>16</v>
          </cell>
          <cell r="C739" t="str">
            <v>Montérégie</v>
          </cell>
          <cell r="D739" t="str">
            <v>Bachand(Paul-Émile)</v>
          </cell>
          <cell r="F739" t="str">
            <v>485, Bergeron Est</v>
          </cell>
          <cell r="G739" t="str">
            <v>Bromont</v>
          </cell>
          <cell r="H739" t="str">
            <v>J2L1B1</v>
          </cell>
          <cell r="I739">
            <v>450</v>
          </cell>
          <cell r="J739">
            <v>3727372</v>
          </cell>
          <cell r="K739">
            <v>50</v>
          </cell>
          <cell r="L739">
            <v>5692</v>
          </cell>
          <cell r="M739">
            <v>44</v>
          </cell>
          <cell r="N739">
            <v>749</v>
          </cell>
        </row>
        <row r="740">
          <cell r="A740">
            <v>539122</v>
          </cell>
          <cell r="B740" t="str">
            <v>09</v>
          </cell>
          <cell r="C740" t="str">
            <v>Cote-Nord</v>
          </cell>
          <cell r="D740" t="str">
            <v>Simard(Gilles)</v>
          </cell>
          <cell r="F740" t="str">
            <v>201, Anse de Roche</v>
          </cell>
          <cell r="G740" t="str">
            <v>Sacré-Coeur</v>
          </cell>
          <cell r="H740" t="str">
            <v>G0T1Y0</v>
          </cell>
          <cell r="I740">
            <v>418</v>
          </cell>
          <cell r="J740">
            <v>2364792</v>
          </cell>
          <cell r="K740">
            <v>39</v>
          </cell>
          <cell r="L740">
            <v>6936</v>
          </cell>
        </row>
        <row r="741">
          <cell r="A741">
            <v>539171</v>
          </cell>
          <cell r="B741" t="str">
            <v>16</v>
          </cell>
          <cell r="C741" t="str">
            <v>Montérégie</v>
          </cell>
          <cell r="D741" t="str">
            <v>Brouillard(Paul-André)</v>
          </cell>
          <cell r="F741" t="str">
            <v>360, rang Grand Chenal</v>
          </cell>
          <cell r="G741" t="str">
            <v>Yamaska</v>
          </cell>
          <cell r="H741" t="str">
            <v>J0G1X0</v>
          </cell>
          <cell r="I741">
            <v>450</v>
          </cell>
          <cell r="J741">
            <v>7892032</v>
          </cell>
          <cell r="K741">
            <v>51</v>
          </cell>
          <cell r="L741">
            <v>8392</v>
          </cell>
          <cell r="M741">
            <v>53</v>
          </cell>
          <cell r="N741">
            <v>8911</v>
          </cell>
        </row>
        <row r="742">
          <cell r="A742">
            <v>539635</v>
          </cell>
          <cell r="B742" t="str">
            <v>12</v>
          </cell>
          <cell r="C742" t="str">
            <v>Chaudière-Appalaches</v>
          </cell>
          <cell r="D742" t="str">
            <v>Lemieux(Alain)</v>
          </cell>
          <cell r="F742" t="str">
            <v>1661, 1er rang Ouest</v>
          </cell>
          <cell r="G742" t="str">
            <v>Val-Alain</v>
          </cell>
          <cell r="H742" t="str">
            <v>G0S3H0</v>
          </cell>
          <cell r="I742">
            <v>418</v>
          </cell>
          <cell r="J742">
            <v>7443453</v>
          </cell>
          <cell r="K742">
            <v>37</v>
          </cell>
          <cell r="L742">
            <v>7586</v>
          </cell>
          <cell r="M742">
            <v>41</v>
          </cell>
          <cell r="N742">
            <v>8865</v>
          </cell>
        </row>
        <row r="743">
          <cell r="A743">
            <v>540435</v>
          </cell>
          <cell r="B743" t="str">
            <v>16</v>
          </cell>
          <cell r="C743" t="str">
            <v>Montérégie</v>
          </cell>
          <cell r="D743" t="str">
            <v>Hancock(Timothy)</v>
          </cell>
          <cell r="F743" t="str">
            <v>379 Richford Road</v>
          </cell>
          <cell r="G743" t="str">
            <v>Frelighsburg</v>
          </cell>
          <cell r="H743" t="str">
            <v>J0J1C0</v>
          </cell>
          <cell r="I743">
            <v>450</v>
          </cell>
          <cell r="J743">
            <v>5386002</v>
          </cell>
          <cell r="K743">
            <v>51</v>
          </cell>
          <cell r="L743">
            <v>11127</v>
          </cell>
          <cell r="M743">
            <v>52</v>
          </cell>
          <cell r="N743">
            <v>8558</v>
          </cell>
        </row>
        <row r="744">
          <cell r="A744">
            <v>540542</v>
          </cell>
          <cell r="B744" t="str">
            <v>14</v>
          </cell>
          <cell r="C744" t="str">
            <v>Lanaudière</v>
          </cell>
          <cell r="D744" t="str">
            <v>Armstrong(François)</v>
          </cell>
          <cell r="E744" t="str">
            <v>Desrosiers(Nathalie)</v>
          </cell>
          <cell r="F744" t="str">
            <v>1360 rang St-David</v>
          </cell>
          <cell r="G744" t="str">
            <v>Saint-Gabriel-de-Brandon</v>
          </cell>
          <cell r="H744" t="str">
            <v>J0K2N0</v>
          </cell>
          <cell r="I744">
            <v>450</v>
          </cell>
          <cell r="J744">
            <v>8354317</v>
          </cell>
          <cell r="K744">
            <v>20</v>
          </cell>
          <cell r="L744">
            <v>1885</v>
          </cell>
          <cell r="M744">
            <v>23</v>
          </cell>
          <cell r="N744">
            <v>1328</v>
          </cell>
        </row>
        <row r="745">
          <cell r="A745">
            <v>541763</v>
          </cell>
          <cell r="B745" t="str">
            <v>12</v>
          </cell>
          <cell r="C745" t="str">
            <v>Chaudière-Appalaches</v>
          </cell>
          <cell r="D745" t="str">
            <v>Desrochers Beaudoin(Armelle)</v>
          </cell>
          <cell r="F745" t="str">
            <v>1546, 5e Rang</v>
          </cell>
          <cell r="G745" t="str">
            <v>Val-Alain</v>
          </cell>
          <cell r="H745" t="str">
            <v>G0S3H0</v>
          </cell>
          <cell r="I745">
            <v>418</v>
          </cell>
          <cell r="J745">
            <v>7443725</v>
          </cell>
          <cell r="K745">
            <v>35</v>
          </cell>
          <cell r="L745">
            <v>3543</v>
          </cell>
          <cell r="M745">
            <v>34</v>
          </cell>
          <cell r="N745">
            <v>3702</v>
          </cell>
        </row>
        <row r="746">
          <cell r="A746">
            <v>542118</v>
          </cell>
          <cell r="B746" t="str">
            <v>05</v>
          </cell>
          <cell r="C746" t="str">
            <v>Estrie</v>
          </cell>
          <cell r="D746" t="str">
            <v>Roy(Luc)</v>
          </cell>
          <cell r="F746" t="str">
            <v>750, chemin Carrier</v>
          </cell>
          <cell r="G746" t="str">
            <v>Stoke</v>
          </cell>
          <cell r="H746" t="str">
            <v>J0B3G0</v>
          </cell>
          <cell r="I746">
            <v>819</v>
          </cell>
          <cell r="J746">
            <v>8462619</v>
          </cell>
          <cell r="K746">
            <v>40</v>
          </cell>
          <cell r="L746">
            <v>2862</v>
          </cell>
          <cell r="M746">
            <v>35</v>
          </cell>
          <cell r="N746">
            <v>6035</v>
          </cell>
        </row>
        <row r="747">
          <cell r="A747">
            <v>542191</v>
          </cell>
          <cell r="B747" t="str">
            <v>02</v>
          </cell>
          <cell r="C747" t="str">
            <v>Saguenay-Lac-Saint-Jean</v>
          </cell>
          <cell r="D747" t="str">
            <v>J.W.Lavoie enr.</v>
          </cell>
          <cell r="E747" t="str">
            <v>Lavoie(Johanne Bergeron et Wilbrod)</v>
          </cell>
          <cell r="F747" t="str">
            <v>4701 rue Hôtel de Ville</v>
          </cell>
          <cell r="G747" t="str">
            <v>Saint-Honoré</v>
          </cell>
          <cell r="H747" t="str">
            <v>G0V1L0</v>
          </cell>
          <cell r="I747">
            <v>418</v>
          </cell>
          <cell r="J747">
            <v>6733823</v>
          </cell>
          <cell r="K747">
            <v>22</v>
          </cell>
          <cell r="M747">
            <v>29</v>
          </cell>
          <cell r="N747">
            <v>1252</v>
          </cell>
        </row>
        <row r="748">
          <cell r="A748">
            <v>542225</v>
          </cell>
          <cell r="B748" t="str">
            <v>04</v>
          </cell>
          <cell r="C748" t="str">
            <v>Mauricie</v>
          </cell>
          <cell r="D748" t="str">
            <v>Jacob(Pierre)</v>
          </cell>
          <cell r="F748" t="str">
            <v>2101 rang Ste-Marguerite</v>
          </cell>
          <cell r="G748" t="str">
            <v>Saint-Maurice</v>
          </cell>
          <cell r="H748" t="str">
            <v>G0X2X0</v>
          </cell>
          <cell r="I748">
            <v>819</v>
          </cell>
          <cell r="J748">
            <v>3782502</v>
          </cell>
          <cell r="K748">
            <v>102</v>
          </cell>
          <cell r="L748">
            <v>26927</v>
          </cell>
          <cell r="M748">
            <v>109</v>
          </cell>
          <cell r="N748">
            <v>28297</v>
          </cell>
        </row>
        <row r="749">
          <cell r="A749">
            <v>542787</v>
          </cell>
          <cell r="B749" t="str">
            <v>07</v>
          </cell>
          <cell r="C749" t="str">
            <v>Outaouais</v>
          </cell>
          <cell r="D749" t="str">
            <v>Pilon(Richard)</v>
          </cell>
          <cell r="F749" t="str">
            <v>R.R. 4</v>
          </cell>
          <cell r="G749" t="str">
            <v>Campbell's Bay</v>
          </cell>
          <cell r="H749" t="str">
            <v>J0X1K0</v>
          </cell>
          <cell r="I749">
            <v>819</v>
          </cell>
          <cell r="J749">
            <v>6832393</v>
          </cell>
          <cell r="K749">
            <v>18</v>
          </cell>
          <cell r="L749">
            <v>4266</v>
          </cell>
          <cell r="M749">
            <v>19</v>
          </cell>
          <cell r="N749">
            <v>4247</v>
          </cell>
        </row>
        <row r="750">
          <cell r="A750">
            <v>544304</v>
          </cell>
          <cell r="B750" t="str">
            <v>12</v>
          </cell>
          <cell r="C750" t="str">
            <v>Chaudière-Appalaches</v>
          </cell>
          <cell r="D750" t="str">
            <v>Patry(Paul)</v>
          </cell>
          <cell r="F750" t="str">
            <v>540, rang 6 Nord</v>
          </cell>
          <cell r="G750" t="str">
            <v>Saint-Benoît-Labre</v>
          </cell>
          <cell r="H750" t="str">
            <v>G0M1P0</v>
          </cell>
          <cell r="I750">
            <v>418</v>
          </cell>
          <cell r="J750">
            <v>2283214</v>
          </cell>
          <cell r="K750">
            <v>49</v>
          </cell>
          <cell r="L750">
            <v>2186</v>
          </cell>
          <cell r="M750">
            <v>49</v>
          </cell>
          <cell r="N750">
            <v>6961</v>
          </cell>
        </row>
        <row r="751">
          <cell r="A751">
            <v>544643</v>
          </cell>
          <cell r="B751" t="str">
            <v>01</v>
          </cell>
          <cell r="C751" t="str">
            <v>Bas-Saint-Laurent</v>
          </cell>
          <cell r="D751" t="str">
            <v>Garon(Pierre-Paul)</v>
          </cell>
          <cell r="F751" t="str">
            <v>733 rang 6 Ouest</v>
          </cell>
          <cell r="G751" t="str">
            <v>Saint-Charles-Garnier</v>
          </cell>
          <cell r="H751" t="str">
            <v>G0K1K0</v>
          </cell>
          <cell r="I751">
            <v>418</v>
          </cell>
          <cell r="J751">
            <v>7984548</v>
          </cell>
          <cell r="K751">
            <v>11</v>
          </cell>
        </row>
        <row r="752">
          <cell r="A752">
            <v>544932</v>
          </cell>
          <cell r="B752" t="str">
            <v>12</v>
          </cell>
          <cell r="C752" t="str">
            <v>Chaudière-Appalaches</v>
          </cell>
          <cell r="D752" t="str">
            <v>Les Fermes Rodrigue enr.</v>
          </cell>
          <cell r="E752" t="str">
            <v>Rodrigue(Claude)</v>
          </cell>
          <cell r="F752" t="str">
            <v>62, avenue Lambert</v>
          </cell>
          <cell r="G752" t="str">
            <v>Beauceville</v>
          </cell>
          <cell r="H752" t="str">
            <v>G5X1T8</v>
          </cell>
          <cell r="I752">
            <v>418</v>
          </cell>
          <cell r="J752">
            <v>7746844</v>
          </cell>
          <cell r="K752">
            <v>41</v>
          </cell>
          <cell r="L752">
            <v>6257</v>
          </cell>
          <cell r="M752">
            <v>41</v>
          </cell>
          <cell r="N752">
            <v>7826</v>
          </cell>
        </row>
        <row r="753">
          <cell r="A753">
            <v>544981</v>
          </cell>
          <cell r="B753" t="str">
            <v>17</v>
          </cell>
          <cell r="C753" t="str">
            <v>Centre-du-Québec</v>
          </cell>
          <cell r="D753" t="str">
            <v>Ranch Macandi SNC</v>
          </cell>
          <cell r="E753" t="str">
            <v>Paradis(Diane Brochu et Mario)</v>
          </cell>
          <cell r="F753" t="str">
            <v>185, rang 8</v>
          </cell>
          <cell r="G753" t="str">
            <v>Lyster</v>
          </cell>
          <cell r="H753" t="str">
            <v>G0S1V0</v>
          </cell>
          <cell r="I753">
            <v>819</v>
          </cell>
          <cell r="J753">
            <v>3895961</v>
          </cell>
          <cell r="K753">
            <v>166</v>
          </cell>
          <cell r="L753">
            <v>43945</v>
          </cell>
          <cell r="M753">
            <v>197</v>
          </cell>
          <cell r="N753">
            <v>46409</v>
          </cell>
        </row>
        <row r="754">
          <cell r="A754">
            <v>545194</v>
          </cell>
          <cell r="B754" t="str">
            <v>05</v>
          </cell>
          <cell r="C754" t="str">
            <v>Estrie</v>
          </cell>
          <cell r="D754" t="str">
            <v>Busque Marius et Gagné Sylvie</v>
          </cell>
          <cell r="E754" t="str">
            <v>Busque(Marius)</v>
          </cell>
          <cell r="F754" t="str">
            <v>210, Rang 9</v>
          </cell>
          <cell r="G754" t="str">
            <v>Saint-Robert-Bellarmin</v>
          </cell>
          <cell r="H754" t="str">
            <v>G0M2E0</v>
          </cell>
          <cell r="I754">
            <v>418</v>
          </cell>
          <cell r="J754">
            <v>5823579</v>
          </cell>
          <cell r="K754">
            <v>79</v>
          </cell>
          <cell r="L754">
            <v>21277</v>
          </cell>
          <cell r="M754">
            <v>76</v>
          </cell>
          <cell r="N754">
            <v>21418</v>
          </cell>
        </row>
        <row r="755">
          <cell r="A755">
            <v>545376</v>
          </cell>
          <cell r="B755" t="str">
            <v>01</v>
          </cell>
          <cell r="C755" t="str">
            <v>Bas-Saint-Laurent</v>
          </cell>
          <cell r="D755" t="str">
            <v>Ferme Masika enr.</v>
          </cell>
          <cell r="E755" t="str">
            <v>Pelletier(Marie-Marthe et Charles)</v>
          </cell>
          <cell r="F755" t="str">
            <v>232 rang 3 Est</v>
          </cell>
          <cell r="G755" t="str">
            <v>Saint-Mathieu-de-Rioux</v>
          </cell>
          <cell r="H755" t="str">
            <v>G0L3T0</v>
          </cell>
          <cell r="I755">
            <v>418</v>
          </cell>
          <cell r="J755">
            <v>7382839</v>
          </cell>
          <cell r="K755">
            <v>25</v>
          </cell>
          <cell r="L755">
            <v>5042</v>
          </cell>
          <cell r="M755">
            <v>31</v>
          </cell>
          <cell r="N755">
            <v>5286</v>
          </cell>
        </row>
        <row r="756">
          <cell r="A756">
            <v>546341</v>
          </cell>
          <cell r="B756" t="str">
            <v>12</v>
          </cell>
          <cell r="C756" t="str">
            <v>Chaudière-Appalaches</v>
          </cell>
          <cell r="D756" t="str">
            <v>Ferme Jolygène S.E.N.C.</v>
          </cell>
          <cell r="E756" t="str">
            <v>Demers(Jocelyne Bernier et Steve)</v>
          </cell>
          <cell r="F756" t="str">
            <v>289, rang du Castor</v>
          </cell>
          <cell r="G756" t="str">
            <v>Leclercville</v>
          </cell>
          <cell r="H756" t="str">
            <v>G0S2K0</v>
          </cell>
          <cell r="I756">
            <v>819</v>
          </cell>
          <cell r="J756">
            <v>2923440</v>
          </cell>
          <cell r="K756">
            <v>56</v>
          </cell>
          <cell r="L756">
            <v>11795</v>
          </cell>
          <cell r="M756">
            <v>50</v>
          </cell>
          <cell r="N756">
            <v>11340</v>
          </cell>
        </row>
        <row r="757">
          <cell r="A757">
            <v>546820</v>
          </cell>
          <cell r="B757" t="str">
            <v>01</v>
          </cell>
          <cell r="C757" t="str">
            <v>Bas-Saint-Laurent</v>
          </cell>
          <cell r="D757" t="str">
            <v>Michaud(Roland)</v>
          </cell>
          <cell r="F757" t="str">
            <v>420, route St-Germain</v>
          </cell>
          <cell r="G757" t="str">
            <v>Saint-Germain</v>
          </cell>
          <cell r="H757" t="str">
            <v>G0L3G0</v>
          </cell>
          <cell r="I757">
            <v>418</v>
          </cell>
          <cell r="J757">
            <v>4921514</v>
          </cell>
          <cell r="K757">
            <v>22</v>
          </cell>
          <cell r="L757">
            <v>3373</v>
          </cell>
          <cell r="M757">
            <v>22</v>
          </cell>
          <cell r="N757">
            <v>5053</v>
          </cell>
        </row>
        <row r="758">
          <cell r="A758">
            <v>546960</v>
          </cell>
          <cell r="B758" t="str">
            <v>12</v>
          </cell>
          <cell r="C758" t="str">
            <v>Chaudière-Appalaches</v>
          </cell>
          <cell r="D758" t="str">
            <v>Ferme R.E. Bilodeau inc.</v>
          </cell>
          <cell r="E758" t="str">
            <v>Bilodeau(Roch)</v>
          </cell>
          <cell r="F758" t="str">
            <v>825, Grande Ligne</v>
          </cell>
          <cell r="G758" t="str">
            <v>Beauceville</v>
          </cell>
          <cell r="H758" t="str">
            <v>G5X1A1</v>
          </cell>
          <cell r="I758">
            <v>418</v>
          </cell>
          <cell r="J758">
            <v>4644322</v>
          </cell>
          <cell r="K758">
            <v>105</v>
          </cell>
          <cell r="L758">
            <v>15309</v>
          </cell>
          <cell r="M758">
            <v>106</v>
          </cell>
          <cell r="N758">
            <v>29257</v>
          </cell>
        </row>
        <row r="759">
          <cell r="A759">
            <v>548172</v>
          </cell>
          <cell r="B759" t="str">
            <v>05</v>
          </cell>
          <cell r="C759" t="str">
            <v>Estrie</v>
          </cell>
          <cell r="D759" t="str">
            <v>Ferme des Peupliers S.E.N.C.</v>
          </cell>
          <cell r="E759" t="str">
            <v>Bélanger(Richard)</v>
          </cell>
          <cell r="F759" t="str">
            <v>565, Rang 8 Nord</v>
          </cell>
          <cell r="G759" t="str">
            <v>Courcelles</v>
          </cell>
          <cell r="H759" t="str">
            <v>G0M1C0</v>
          </cell>
          <cell r="I759">
            <v>418</v>
          </cell>
          <cell r="J759">
            <v>4835501</v>
          </cell>
          <cell r="K759">
            <v>19</v>
          </cell>
          <cell r="L759">
            <v>4753</v>
          </cell>
        </row>
        <row r="760">
          <cell r="A760">
            <v>548511</v>
          </cell>
          <cell r="B760" t="str">
            <v>03</v>
          </cell>
          <cell r="C760" t="str">
            <v>Capitale-Nationale</v>
          </cell>
          <cell r="D760" t="str">
            <v>Beaupré(Jean-Marc)</v>
          </cell>
          <cell r="F760" t="str">
            <v>1591, rang Notre-Dame</v>
          </cell>
          <cell r="G760" t="str">
            <v>Saint-Raymond</v>
          </cell>
          <cell r="H760" t="str">
            <v>G3L1M9</v>
          </cell>
          <cell r="I760">
            <v>418</v>
          </cell>
          <cell r="J760">
            <v>3376346</v>
          </cell>
          <cell r="K760">
            <v>12</v>
          </cell>
          <cell r="L760">
            <v>680</v>
          </cell>
        </row>
        <row r="761">
          <cell r="A761">
            <v>549063</v>
          </cell>
          <cell r="B761" t="str">
            <v>12</v>
          </cell>
          <cell r="C761" t="str">
            <v>Chaudière-Appalaches</v>
          </cell>
          <cell r="D761" t="str">
            <v>Ferme Piersol Enrg.</v>
          </cell>
          <cell r="E761" t="str">
            <v>Champagne(Pierre)</v>
          </cell>
          <cell r="F761" t="str">
            <v>210, route 269</v>
          </cell>
          <cell r="G761" t="str">
            <v>Saint-Honoré-de-Shenley</v>
          </cell>
          <cell r="H761" t="str">
            <v>G0M1V0</v>
          </cell>
          <cell r="I761">
            <v>418</v>
          </cell>
          <cell r="J761">
            <v>4856697</v>
          </cell>
          <cell r="K761">
            <v>45</v>
          </cell>
          <cell r="L761">
            <v>2483</v>
          </cell>
          <cell r="M761">
            <v>43</v>
          </cell>
          <cell r="N761">
            <v>3292</v>
          </cell>
        </row>
        <row r="762">
          <cell r="A762">
            <v>549238</v>
          </cell>
          <cell r="B762" t="str">
            <v>07</v>
          </cell>
          <cell r="C762" t="str">
            <v>Outaouais</v>
          </cell>
          <cell r="D762" t="str">
            <v>Ferme Namur enr.</v>
          </cell>
          <cell r="E762" t="str">
            <v>Dardel(Gilbert)</v>
          </cell>
          <cell r="F762" t="str">
            <v>1313, chemin Marcel Dardel</v>
          </cell>
          <cell r="G762" t="str">
            <v>Namur</v>
          </cell>
          <cell r="H762" t="str">
            <v>J0V1N0</v>
          </cell>
          <cell r="I762">
            <v>819</v>
          </cell>
          <cell r="J762">
            <v>4262600</v>
          </cell>
          <cell r="K762">
            <v>29</v>
          </cell>
          <cell r="L762">
            <v>2819</v>
          </cell>
          <cell r="M762">
            <v>33</v>
          </cell>
          <cell r="N762">
            <v>2442</v>
          </cell>
        </row>
        <row r="763">
          <cell r="A763">
            <v>549337</v>
          </cell>
          <cell r="B763" t="str">
            <v>03</v>
          </cell>
          <cell r="C763" t="str">
            <v>Capitale-Nationale</v>
          </cell>
          <cell r="D763" t="str">
            <v>La Ferme Jacques Gravel inc.</v>
          </cell>
          <cell r="E763" t="str">
            <v>Gravel(Jacques)</v>
          </cell>
          <cell r="F763" t="str">
            <v>8494, avenue Royale</v>
          </cell>
          <cell r="G763" t="str">
            <v>Château-Richer</v>
          </cell>
          <cell r="H763" t="str">
            <v>G0A1N0</v>
          </cell>
          <cell r="I763">
            <v>418</v>
          </cell>
          <cell r="J763">
            <v>8244846</v>
          </cell>
          <cell r="K763">
            <v>10</v>
          </cell>
        </row>
        <row r="764">
          <cell r="A764">
            <v>549386</v>
          </cell>
          <cell r="B764" t="str">
            <v>05</v>
          </cell>
          <cell r="C764" t="str">
            <v>Estrie</v>
          </cell>
          <cell r="D764" t="str">
            <v>Ferme Jean-Marc Bureau</v>
          </cell>
          <cell r="E764" t="str">
            <v>Bureau(Jean-Marc)</v>
          </cell>
          <cell r="F764" t="str">
            <v>515, Route 204</v>
          </cell>
          <cell r="G764" t="str">
            <v>Audet</v>
          </cell>
          <cell r="H764" t="str">
            <v>G0Y1A0</v>
          </cell>
          <cell r="I764">
            <v>819</v>
          </cell>
          <cell r="J764">
            <v>5485263</v>
          </cell>
          <cell r="K764">
            <v>15</v>
          </cell>
          <cell r="L764">
            <v>2005</v>
          </cell>
        </row>
        <row r="765">
          <cell r="A765">
            <v>549402</v>
          </cell>
          <cell r="B765" t="str">
            <v>05</v>
          </cell>
          <cell r="C765" t="str">
            <v>Estrie</v>
          </cell>
          <cell r="D765" t="str">
            <v>Bolduc Marc &amp; Roger</v>
          </cell>
          <cell r="E765" t="str">
            <v>Bolduc(Marc)</v>
          </cell>
          <cell r="F765" t="str">
            <v>215, route 253</v>
          </cell>
          <cell r="G765" t="str">
            <v>Sawyerville</v>
          </cell>
          <cell r="H765" t="str">
            <v>J0B3A0</v>
          </cell>
          <cell r="I765">
            <v>819</v>
          </cell>
          <cell r="J765">
            <v>8892739</v>
          </cell>
          <cell r="K765">
            <v>93</v>
          </cell>
          <cell r="L765">
            <v>12639</v>
          </cell>
          <cell r="M765">
            <v>93</v>
          </cell>
          <cell r="N765">
            <v>20361</v>
          </cell>
        </row>
        <row r="766">
          <cell r="A766">
            <v>549618</v>
          </cell>
          <cell r="B766" t="str">
            <v>15</v>
          </cell>
          <cell r="C766" t="str">
            <v>Laurentides</v>
          </cell>
          <cell r="D766" t="str">
            <v>La Ferme Christian &amp; Josée</v>
          </cell>
          <cell r="E766" t="str">
            <v>Ouellette(Christian Forget et Josée)</v>
          </cell>
          <cell r="F766" t="str">
            <v>251 rang 3 Gravel, R.R.3</v>
          </cell>
          <cell r="G766" t="str">
            <v>Ferme-Neuve</v>
          </cell>
          <cell r="H766" t="str">
            <v>J0W1C0</v>
          </cell>
          <cell r="I766">
            <v>819</v>
          </cell>
          <cell r="J766">
            <v>5873456</v>
          </cell>
          <cell r="K766">
            <v>67</v>
          </cell>
          <cell r="M766">
            <v>65</v>
          </cell>
          <cell r="N766">
            <v>6821</v>
          </cell>
        </row>
        <row r="767">
          <cell r="A767">
            <v>550004</v>
          </cell>
          <cell r="B767" t="str">
            <v>17</v>
          </cell>
          <cell r="C767" t="str">
            <v>Centre-du-Québec</v>
          </cell>
          <cell r="D767" t="str">
            <v>Ferme Denroll SENC</v>
          </cell>
          <cell r="E767" t="str">
            <v>Therrien(Denis)</v>
          </cell>
          <cell r="F767" t="str">
            <v>479, Marie-Victorin</v>
          </cell>
          <cell r="G767" t="str">
            <v>Saint-Pierre-les-Becquets</v>
          </cell>
          <cell r="H767" t="str">
            <v>G0X2Z0</v>
          </cell>
          <cell r="I767">
            <v>819</v>
          </cell>
          <cell r="J767">
            <v>2632265</v>
          </cell>
          <cell r="K767">
            <v>24</v>
          </cell>
          <cell r="L767">
            <v>3595</v>
          </cell>
          <cell r="M767">
            <v>19</v>
          </cell>
          <cell r="N767">
            <v>3708</v>
          </cell>
        </row>
        <row r="768">
          <cell r="A768">
            <v>550046</v>
          </cell>
          <cell r="B768" t="str">
            <v>12</v>
          </cell>
          <cell r="C768" t="str">
            <v>Chaudière-Appalaches</v>
          </cell>
          <cell r="D768" t="str">
            <v>Ferme Boutinière inc.</v>
          </cell>
          <cell r="E768" t="str">
            <v>Boutin(Paul-Eugène)</v>
          </cell>
          <cell r="F768" t="str">
            <v>236, route St-Damien</v>
          </cell>
          <cell r="G768" t="str">
            <v>Saint-Malachie</v>
          </cell>
          <cell r="H768" t="str">
            <v>G0R3N0</v>
          </cell>
          <cell r="I768">
            <v>418</v>
          </cell>
          <cell r="J768">
            <v>6422389</v>
          </cell>
          <cell r="K768">
            <v>25</v>
          </cell>
          <cell r="L768">
            <v>5085</v>
          </cell>
          <cell r="M768">
            <v>28</v>
          </cell>
          <cell r="N768">
            <v>4849</v>
          </cell>
        </row>
        <row r="769">
          <cell r="A769">
            <v>550137</v>
          </cell>
          <cell r="B769" t="str">
            <v>17</v>
          </cell>
          <cell r="C769" t="str">
            <v>Centre-du-Québec</v>
          </cell>
          <cell r="D769" t="str">
            <v>Ferme Willaire enr.</v>
          </cell>
          <cell r="E769" t="str">
            <v>Allaire(Wilfrid)</v>
          </cell>
          <cell r="F769" t="str">
            <v>289, route 263</v>
          </cell>
          <cell r="G769" t="str">
            <v>Norbertville</v>
          </cell>
          <cell r="H769" t="str">
            <v>G0P1B0</v>
          </cell>
          <cell r="I769">
            <v>819</v>
          </cell>
          <cell r="J769">
            <v>3699295</v>
          </cell>
          <cell r="K769">
            <v>16</v>
          </cell>
          <cell r="L769">
            <v>3426</v>
          </cell>
          <cell r="M769">
            <v>15</v>
          </cell>
          <cell r="N769">
            <v>3590</v>
          </cell>
        </row>
        <row r="770">
          <cell r="A770">
            <v>550343</v>
          </cell>
          <cell r="B770" t="str">
            <v>17</v>
          </cell>
          <cell r="C770" t="str">
            <v>Centre-du-Québec</v>
          </cell>
          <cell r="D770" t="str">
            <v>Noble(Lionel)</v>
          </cell>
          <cell r="F770" t="str">
            <v>6850, rang 8</v>
          </cell>
          <cell r="G770" t="str">
            <v>Saint-Lucien</v>
          </cell>
          <cell r="H770" t="str">
            <v>J0C1N0</v>
          </cell>
          <cell r="I770">
            <v>819</v>
          </cell>
          <cell r="J770">
            <v>8482678</v>
          </cell>
          <cell r="M770">
            <v>19</v>
          </cell>
          <cell r="N770">
            <v>5447</v>
          </cell>
        </row>
        <row r="771">
          <cell r="A771">
            <v>550707</v>
          </cell>
          <cell r="B771" t="str">
            <v>12</v>
          </cell>
          <cell r="C771" t="str">
            <v>Chaudière-Appalaches</v>
          </cell>
          <cell r="D771" t="str">
            <v>Ferme Chagay inc.</v>
          </cell>
          <cell r="E771" t="str">
            <v>Bédard(Gaétan)</v>
          </cell>
          <cell r="F771" t="str">
            <v>1794, route Kennedy Nord</v>
          </cell>
          <cell r="G771" t="str">
            <v>Sainte-Marie</v>
          </cell>
          <cell r="H771" t="str">
            <v>G6E3A9</v>
          </cell>
          <cell r="I771">
            <v>418</v>
          </cell>
          <cell r="J771">
            <v>3878268</v>
          </cell>
          <cell r="K771">
            <v>16</v>
          </cell>
          <cell r="L771">
            <v>3177</v>
          </cell>
          <cell r="M771">
            <v>16</v>
          </cell>
          <cell r="N771">
            <v>4488</v>
          </cell>
        </row>
        <row r="772">
          <cell r="A772">
            <v>551622</v>
          </cell>
          <cell r="B772" t="str">
            <v>05</v>
          </cell>
          <cell r="C772" t="str">
            <v>Estrie</v>
          </cell>
          <cell r="D772" t="str">
            <v>Ouellet Linda &amp; Sévigny Marcel</v>
          </cell>
          <cell r="E772" t="str">
            <v>Sévigny(Linda Ouellet &amp; Marcel)</v>
          </cell>
          <cell r="F772" t="str">
            <v>593, chemin de la Rivière</v>
          </cell>
          <cell r="G772" t="str">
            <v>Sainte-Edwidge-de-Clifton</v>
          </cell>
          <cell r="H772" t="str">
            <v>J0B2R0</v>
          </cell>
          <cell r="I772">
            <v>819</v>
          </cell>
          <cell r="J772">
            <v>8496445</v>
          </cell>
          <cell r="K772">
            <v>19</v>
          </cell>
          <cell r="L772">
            <v>1487</v>
          </cell>
          <cell r="M772">
            <v>22</v>
          </cell>
          <cell r="N772">
            <v>1556</v>
          </cell>
        </row>
        <row r="773">
          <cell r="A773">
            <v>551655</v>
          </cell>
          <cell r="B773" t="str">
            <v>01</v>
          </cell>
          <cell r="C773" t="str">
            <v>Bas-Saint-Laurent</v>
          </cell>
          <cell r="D773" t="str">
            <v>Ranch Danclau inc.</v>
          </cell>
          <cell r="E773" t="str">
            <v>Reichenbach(Daniel)</v>
          </cell>
          <cell r="F773" t="str">
            <v>3461 rang 2 Tartigou</v>
          </cell>
          <cell r="G773" t="str">
            <v>Saint-Ulric</v>
          </cell>
          <cell r="H773" t="str">
            <v>G0J3H0</v>
          </cell>
          <cell r="I773">
            <v>418</v>
          </cell>
          <cell r="J773">
            <v>7374919</v>
          </cell>
          <cell r="K773">
            <v>294</v>
          </cell>
          <cell r="L773">
            <v>50009</v>
          </cell>
          <cell r="M773">
            <v>299</v>
          </cell>
          <cell r="N773">
            <v>51030</v>
          </cell>
        </row>
        <row r="774">
          <cell r="A774">
            <v>552265</v>
          </cell>
          <cell r="B774" t="str">
            <v>12</v>
          </cell>
          <cell r="C774" t="str">
            <v>Chaudière-Appalaches</v>
          </cell>
          <cell r="D774" t="str">
            <v>Ferme Thérèse et Claude Carbonneau S.E.N.C.</v>
          </cell>
          <cell r="E774" t="str">
            <v>Carbonneau(Claude)</v>
          </cell>
          <cell r="F774" t="str">
            <v>190, Rang 6</v>
          </cell>
          <cell r="G774" t="str">
            <v>Saint-Odilon-de-Cranbourne</v>
          </cell>
          <cell r="H774" t="str">
            <v>G0S3A0</v>
          </cell>
          <cell r="I774">
            <v>418</v>
          </cell>
          <cell r="J774">
            <v>4644546</v>
          </cell>
          <cell r="K774">
            <v>294</v>
          </cell>
          <cell r="L774">
            <v>60484</v>
          </cell>
          <cell r="M774">
            <v>297</v>
          </cell>
          <cell r="N774">
            <v>74996</v>
          </cell>
        </row>
        <row r="775">
          <cell r="A775">
            <v>552299</v>
          </cell>
          <cell r="B775" t="str">
            <v>07</v>
          </cell>
          <cell r="C775" t="str">
            <v>Outaouais</v>
          </cell>
          <cell r="D775" t="str">
            <v>Alain et Danielle Mantha S.E.N.C.</v>
          </cell>
          <cell r="E775" t="str">
            <v>Mantha(Alain et Danielle)</v>
          </cell>
          <cell r="F775" t="str">
            <v>102, rang Sainte-Augustine</v>
          </cell>
          <cell r="G775" t="str">
            <v>Notre-Dame-de-la-Paix</v>
          </cell>
          <cell r="H775" t="str">
            <v>J0V1P0</v>
          </cell>
          <cell r="I775">
            <v>819</v>
          </cell>
          <cell r="J775">
            <v>9832652</v>
          </cell>
          <cell r="K775">
            <v>10</v>
          </cell>
          <cell r="L775">
            <v>340</v>
          </cell>
        </row>
        <row r="776">
          <cell r="A776">
            <v>552661</v>
          </cell>
          <cell r="B776" t="str">
            <v>16</v>
          </cell>
          <cell r="C776" t="str">
            <v>Montérégie</v>
          </cell>
          <cell r="D776" t="str">
            <v>Drouin(Jacques)</v>
          </cell>
          <cell r="E776" t="str">
            <v>Drouin(Jacques)</v>
          </cell>
          <cell r="F776" t="str">
            <v>113, rue Clarence</v>
          </cell>
          <cell r="G776" t="str">
            <v>Granby</v>
          </cell>
          <cell r="H776" t="str">
            <v>J2G6Y1</v>
          </cell>
          <cell r="I776">
            <v>450</v>
          </cell>
          <cell r="J776">
            <v>3728613</v>
          </cell>
          <cell r="K776">
            <v>21</v>
          </cell>
          <cell r="L776">
            <v>2666</v>
          </cell>
          <cell r="M776">
            <v>25</v>
          </cell>
          <cell r="N776">
            <v>2666</v>
          </cell>
        </row>
        <row r="777">
          <cell r="A777">
            <v>552893</v>
          </cell>
          <cell r="B777" t="str">
            <v>08</v>
          </cell>
          <cell r="C777" t="str">
            <v>Abitibi-Témiscamingue</v>
          </cell>
          <cell r="D777" t="str">
            <v>Ferme Jaconic</v>
          </cell>
          <cell r="E777" t="str">
            <v>Lehouiller(Jacquelin)</v>
          </cell>
          <cell r="F777" t="str">
            <v>231, rang 9</v>
          </cell>
          <cell r="G777" t="str">
            <v>Dupuy</v>
          </cell>
          <cell r="H777" t="str">
            <v>J0Z1X0</v>
          </cell>
          <cell r="I777">
            <v>819</v>
          </cell>
          <cell r="J777">
            <v>7832296</v>
          </cell>
          <cell r="K777">
            <v>109</v>
          </cell>
          <cell r="L777">
            <v>20761</v>
          </cell>
          <cell r="M777">
            <v>98</v>
          </cell>
          <cell r="N777">
            <v>39972</v>
          </cell>
        </row>
        <row r="778">
          <cell r="A778">
            <v>552943</v>
          </cell>
          <cell r="B778" t="str">
            <v>16</v>
          </cell>
          <cell r="C778" t="str">
            <v>Montérégie</v>
          </cell>
          <cell r="D778" t="str">
            <v>Grenier(Daniel)</v>
          </cell>
          <cell r="F778" t="str">
            <v>161, Ste-Julie</v>
          </cell>
          <cell r="G778" t="str">
            <v>Sainte-Marthe</v>
          </cell>
          <cell r="H778" t="str">
            <v>J0P1W0</v>
          </cell>
          <cell r="I778">
            <v>450</v>
          </cell>
          <cell r="J778">
            <v>4563195</v>
          </cell>
          <cell r="K778">
            <v>16</v>
          </cell>
          <cell r="M778">
            <v>15</v>
          </cell>
        </row>
        <row r="779">
          <cell r="A779">
            <v>553040</v>
          </cell>
          <cell r="B779" t="str">
            <v>16</v>
          </cell>
          <cell r="C779" t="str">
            <v>Montérégie</v>
          </cell>
          <cell r="D779" t="str">
            <v>Lemaire(Rosaire)</v>
          </cell>
          <cell r="F779" t="str">
            <v>1332, chemin Hudon</v>
          </cell>
          <cell r="G779" t="str">
            <v>Dunham</v>
          </cell>
          <cell r="H779" t="str">
            <v>J0E1M0</v>
          </cell>
          <cell r="I779">
            <v>450</v>
          </cell>
          <cell r="J779">
            <v>2951014</v>
          </cell>
          <cell r="K779">
            <v>21</v>
          </cell>
          <cell r="L779">
            <v>1105</v>
          </cell>
          <cell r="M779">
            <v>19</v>
          </cell>
        </row>
        <row r="780">
          <cell r="A780">
            <v>553123</v>
          </cell>
          <cell r="B780" t="str">
            <v>05</v>
          </cell>
          <cell r="C780" t="str">
            <v>Estrie</v>
          </cell>
          <cell r="D780" t="str">
            <v>Gendreau(Daniel)</v>
          </cell>
          <cell r="E780" t="str">
            <v>Gendreau(Daniel)</v>
          </cell>
          <cell r="F780" t="str">
            <v>616, route 253</v>
          </cell>
          <cell r="G780" t="str">
            <v>Saint-Venant-de-Paquette</v>
          </cell>
          <cell r="H780" t="str">
            <v>J0B1S0</v>
          </cell>
          <cell r="I780">
            <v>819</v>
          </cell>
          <cell r="J780">
            <v>6589095</v>
          </cell>
          <cell r="K780">
            <v>101</v>
          </cell>
          <cell r="L780">
            <v>23209</v>
          </cell>
          <cell r="M780">
            <v>90</v>
          </cell>
          <cell r="N780">
            <v>20494</v>
          </cell>
        </row>
        <row r="781">
          <cell r="A781">
            <v>553792</v>
          </cell>
          <cell r="B781" t="str">
            <v>16</v>
          </cell>
          <cell r="C781" t="str">
            <v>Montérégie</v>
          </cell>
          <cell r="D781" t="str">
            <v>Ferme Stébenne enr.</v>
          </cell>
          <cell r="E781" t="str">
            <v>Stébenne(Guy)</v>
          </cell>
          <cell r="F781" t="str">
            <v>154, rang Basse Double</v>
          </cell>
          <cell r="G781" t="str">
            <v>Saint-Jude</v>
          </cell>
          <cell r="H781" t="str">
            <v>J0H1P0</v>
          </cell>
          <cell r="I781">
            <v>450</v>
          </cell>
          <cell r="J781">
            <v>7925101</v>
          </cell>
          <cell r="K781">
            <v>14</v>
          </cell>
          <cell r="L781">
            <v>2544</v>
          </cell>
          <cell r="M781">
            <v>15</v>
          </cell>
          <cell r="N781">
            <v>3237</v>
          </cell>
        </row>
        <row r="782">
          <cell r="A782">
            <v>554089</v>
          </cell>
          <cell r="B782" t="str">
            <v>17</v>
          </cell>
          <cell r="C782" t="str">
            <v>Centre-du-Québec</v>
          </cell>
          <cell r="D782" t="str">
            <v>Dubois(Carl)</v>
          </cell>
          <cell r="F782" t="str">
            <v>73, rang 6</v>
          </cell>
          <cell r="G782" t="str">
            <v>Saint-Rosaire</v>
          </cell>
          <cell r="H782" t="str">
            <v>G0Z1K0</v>
          </cell>
          <cell r="I782">
            <v>819</v>
          </cell>
          <cell r="J782">
            <v>7510079</v>
          </cell>
          <cell r="K782">
            <v>16</v>
          </cell>
          <cell r="L782">
            <v>2507</v>
          </cell>
          <cell r="M782">
            <v>19</v>
          </cell>
          <cell r="N782">
            <v>2372</v>
          </cell>
        </row>
        <row r="783">
          <cell r="A783">
            <v>554188</v>
          </cell>
          <cell r="B783" t="str">
            <v>12</v>
          </cell>
          <cell r="C783" t="str">
            <v>Chaudière-Appalaches</v>
          </cell>
          <cell r="D783" t="str">
            <v>Lamontagne(Mario)</v>
          </cell>
          <cell r="F783" t="str">
            <v>992, rang St-Georges</v>
          </cell>
          <cell r="G783" t="str">
            <v>Sainte-Agathe-de-Lotbinière</v>
          </cell>
          <cell r="H783" t="str">
            <v>G0S2A0</v>
          </cell>
          <cell r="I783">
            <v>418</v>
          </cell>
          <cell r="J783">
            <v>5992988</v>
          </cell>
          <cell r="K783">
            <v>115</v>
          </cell>
          <cell r="L783">
            <v>16625</v>
          </cell>
          <cell r="M783">
            <v>91</v>
          </cell>
          <cell r="N783">
            <v>16989</v>
          </cell>
        </row>
        <row r="784">
          <cell r="A784">
            <v>554352</v>
          </cell>
          <cell r="B784" t="str">
            <v>08</v>
          </cell>
          <cell r="C784" t="str">
            <v>Abitibi-Témiscamingue</v>
          </cell>
          <cell r="D784" t="str">
            <v>Ferme de L'Aunis enr.</v>
          </cell>
          <cell r="E784" t="str">
            <v>Métivier(Francis)</v>
          </cell>
          <cell r="F784" t="str">
            <v>409, rang 4</v>
          </cell>
          <cell r="G784" t="str">
            <v>Laverlochère</v>
          </cell>
          <cell r="H784" t="str">
            <v>J0Z2P0</v>
          </cell>
          <cell r="I784">
            <v>819</v>
          </cell>
          <cell r="J784">
            <v>7652082</v>
          </cell>
          <cell r="K784">
            <v>94</v>
          </cell>
          <cell r="L784">
            <v>4149</v>
          </cell>
          <cell r="M784">
            <v>85</v>
          </cell>
          <cell r="N784">
            <v>9062</v>
          </cell>
        </row>
        <row r="785">
          <cell r="A785">
            <v>554600</v>
          </cell>
          <cell r="B785" t="str">
            <v>03</v>
          </cell>
          <cell r="C785" t="str">
            <v>Capitale-Nationale</v>
          </cell>
          <cell r="D785" t="str">
            <v>Ferme de la Vallée S.E.N.C.</v>
          </cell>
          <cell r="E785" t="str">
            <v>Turcotte(Yvan)</v>
          </cell>
          <cell r="F785" t="str">
            <v>606, chemin de la Vallée</v>
          </cell>
          <cell r="G785" t="str">
            <v>La Malbaie</v>
          </cell>
          <cell r="H785" t="str">
            <v>G5A1C7</v>
          </cell>
          <cell r="I785">
            <v>418</v>
          </cell>
          <cell r="J785">
            <v>4393648</v>
          </cell>
          <cell r="K785">
            <v>79</v>
          </cell>
          <cell r="L785">
            <v>18597</v>
          </cell>
          <cell r="M785">
            <v>90</v>
          </cell>
          <cell r="N785">
            <v>23774</v>
          </cell>
        </row>
        <row r="786">
          <cell r="A786">
            <v>554618</v>
          </cell>
          <cell r="B786" t="str">
            <v>03</v>
          </cell>
          <cell r="C786" t="str">
            <v>Capitale-Nationale</v>
          </cell>
          <cell r="D786" t="str">
            <v>Ferme M.N.O.P. SENC</v>
          </cell>
          <cell r="E786" t="str">
            <v>Piché(Normand)</v>
          </cell>
          <cell r="F786" t="str">
            <v>92, rang Saint-Paul</v>
          </cell>
          <cell r="G786" t="str">
            <v>Portneuf</v>
          </cell>
          <cell r="H786" t="str">
            <v>G0A2Z0</v>
          </cell>
          <cell r="I786">
            <v>418</v>
          </cell>
          <cell r="J786">
            <v>3293321</v>
          </cell>
          <cell r="K786">
            <v>34</v>
          </cell>
          <cell r="L786">
            <v>1535</v>
          </cell>
        </row>
        <row r="787">
          <cell r="A787">
            <v>554808</v>
          </cell>
          <cell r="B787" t="str">
            <v>12</v>
          </cell>
          <cell r="C787" t="str">
            <v>Chaudière-Appalaches</v>
          </cell>
          <cell r="D787" t="str">
            <v>Ferme Boissonno inc.</v>
          </cell>
          <cell r="E787" t="str">
            <v>Boissonneault(Dany)</v>
          </cell>
          <cell r="F787" t="str">
            <v>400 route St-François</v>
          </cell>
          <cell r="G787" t="str">
            <v>Sainte-Marguerite (de Beauce)</v>
          </cell>
          <cell r="H787" t="str">
            <v>G0S2X0</v>
          </cell>
          <cell r="I787">
            <v>418</v>
          </cell>
          <cell r="J787">
            <v>3875520</v>
          </cell>
          <cell r="K787">
            <v>11</v>
          </cell>
          <cell r="L787">
            <v>1231</v>
          </cell>
        </row>
        <row r="788">
          <cell r="A788">
            <v>555052</v>
          </cell>
          <cell r="B788" t="str">
            <v>17</v>
          </cell>
          <cell r="C788" t="str">
            <v>Centre-du-Québec</v>
          </cell>
          <cell r="D788" t="str">
            <v>Ferme Cèdre d'Or inc.</v>
          </cell>
          <cell r="E788" t="str">
            <v>Bilodeau(Denis)</v>
          </cell>
          <cell r="F788" t="str">
            <v>28, route 116 Est</v>
          </cell>
          <cell r="G788" t="str">
            <v>Warwick</v>
          </cell>
          <cell r="H788" t="str">
            <v>J0A1M0</v>
          </cell>
          <cell r="I788">
            <v>819</v>
          </cell>
          <cell r="J788">
            <v>3582535</v>
          </cell>
          <cell r="K788">
            <v>41</v>
          </cell>
          <cell r="L788">
            <v>9431</v>
          </cell>
          <cell r="M788">
            <v>40</v>
          </cell>
          <cell r="N788">
            <v>10968</v>
          </cell>
        </row>
        <row r="789">
          <cell r="A789">
            <v>555094</v>
          </cell>
          <cell r="B789" t="str">
            <v>04</v>
          </cell>
          <cell r="C789" t="str">
            <v>Mauricie</v>
          </cell>
          <cell r="D789" t="str">
            <v>Ferme Vizanne S.E.N.C.</v>
          </cell>
          <cell r="E789" t="str">
            <v>Boisvert(Stéphane)</v>
          </cell>
          <cell r="F789" t="str">
            <v>315, Rivière Batiscan Est</v>
          </cell>
          <cell r="G789" t="str">
            <v>Saint-Stanislas (de Mauricie)</v>
          </cell>
          <cell r="H789" t="str">
            <v>G0X3E0</v>
          </cell>
          <cell r="I789">
            <v>418</v>
          </cell>
          <cell r="J789">
            <v>3284477</v>
          </cell>
          <cell r="K789">
            <v>202</v>
          </cell>
          <cell r="L789">
            <v>37422</v>
          </cell>
          <cell r="M789">
            <v>197</v>
          </cell>
          <cell r="N789">
            <v>52700</v>
          </cell>
        </row>
        <row r="790">
          <cell r="A790">
            <v>555706</v>
          </cell>
          <cell r="B790" t="str">
            <v>05</v>
          </cell>
          <cell r="C790" t="str">
            <v>Estrie</v>
          </cell>
          <cell r="D790" t="str">
            <v>Gosselin(Richard)</v>
          </cell>
          <cell r="F790" t="str">
            <v>951, route 108</v>
          </cell>
          <cell r="G790" t="str">
            <v>Bury</v>
          </cell>
          <cell r="H790" t="str">
            <v>J0B1J0</v>
          </cell>
          <cell r="I790">
            <v>819</v>
          </cell>
          <cell r="J790">
            <v>8723428</v>
          </cell>
          <cell r="K790">
            <v>29</v>
          </cell>
          <cell r="L790">
            <v>4054</v>
          </cell>
          <cell r="M790">
            <v>29</v>
          </cell>
          <cell r="N790">
            <v>5374</v>
          </cell>
        </row>
        <row r="791">
          <cell r="A791">
            <v>555755</v>
          </cell>
          <cell r="B791" t="str">
            <v>05</v>
          </cell>
          <cell r="C791" t="str">
            <v>Estrie</v>
          </cell>
          <cell r="D791" t="str">
            <v>McGee(Gérald)</v>
          </cell>
          <cell r="F791" t="str">
            <v>315 Ch. de la Grande Ligne</v>
          </cell>
          <cell r="G791" t="str">
            <v>Richmond</v>
          </cell>
          <cell r="H791" t="str">
            <v>J0B2H0</v>
          </cell>
          <cell r="I791">
            <v>819</v>
          </cell>
          <cell r="J791">
            <v>8262918</v>
          </cell>
          <cell r="K791">
            <v>13</v>
          </cell>
          <cell r="L791">
            <v>586</v>
          </cell>
        </row>
        <row r="792">
          <cell r="A792">
            <v>555797</v>
          </cell>
          <cell r="B792" t="str">
            <v>01</v>
          </cell>
          <cell r="C792" t="str">
            <v>Bas-Saint-Laurent</v>
          </cell>
          <cell r="D792" t="str">
            <v>Ferme Riksi</v>
          </cell>
          <cell r="E792" t="str">
            <v>Michaud(René)</v>
          </cell>
          <cell r="F792" t="str">
            <v>127 rang 2</v>
          </cell>
          <cell r="G792" t="str">
            <v>Val-Brillant</v>
          </cell>
          <cell r="H792" t="str">
            <v>G0J3L0</v>
          </cell>
          <cell r="I792">
            <v>418</v>
          </cell>
          <cell r="J792">
            <v>7423540</v>
          </cell>
          <cell r="K792">
            <v>66</v>
          </cell>
          <cell r="L792">
            <v>7059</v>
          </cell>
          <cell r="M792">
            <v>69</v>
          </cell>
          <cell r="N792">
            <v>9616</v>
          </cell>
        </row>
        <row r="793">
          <cell r="A793">
            <v>556522</v>
          </cell>
          <cell r="B793" t="str">
            <v>17</v>
          </cell>
          <cell r="C793" t="str">
            <v>Centre-du-Québec</v>
          </cell>
          <cell r="D793" t="str">
            <v>Ferme Forfrancix (87)</v>
          </cell>
          <cell r="E793" t="str">
            <v>Fortier(Bertrand)</v>
          </cell>
          <cell r="F793" t="str">
            <v>100, rang 7 Ouest</v>
          </cell>
          <cell r="G793" t="str">
            <v>Princeville</v>
          </cell>
          <cell r="H793" t="str">
            <v>G6L4C3</v>
          </cell>
          <cell r="I793">
            <v>819</v>
          </cell>
          <cell r="J793">
            <v>3642409</v>
          </cell>
          <cell r="K793">
            <v>38</v>
          </cell>
          <cell r="L793">
            <v>20139</v>
          </cell>
        </row>
        <row r="794">
          <cell r="A794">
            <v>556944</v>
          </cell>
          <cell r="B794" t="str">
            <v>17</v>
          </cell>
          <cell r="C794" t="str">
            <v>Centre-du-Québec</v>
          </cell>
          <cell r="D794" t="str">
            <v>Bellefeuille Denis et Bouffard Guylaine</v>
          </cell>
          <cell r="E794" t="str">
            <v>Bellefeuille(Denis)</v>
          </cell>
          <cell r="F794" t="str">
            <v>244, Chemin Laurier</v>
          </cell>
          <cell r="G794" t="str">
            <v>Norbertville</v>
          </cell>
          <cell r="H794" t="str">
            <v>G0P1B0</v>
          </cell>
          <cell r="I794">
            <v>819</v>
          </cell>
          <cell r="J794">
            <v>3699328</v>
          </cell>
          <cell r="K794">
            <v>43</v>
          </cell>
          <cell r="L794">
            <v>4106</v>
          </cell>
          <cell r="M794">
            <v>46</v>
          </cell>
          <cell r="N794">
            <v>6100</v>
          </cell>
        </row>
        <row r="795">
          <cell r="A795">
            <v>556977</v>
          </cell>
          <cell r="B795" t="str">
            <v>12</v>
          </cell>
          <cell r="C795" t="str">
            <v>Chaudière-Appalaches</v>
          </cell>
          <cell r="D795" t="str">
            <v>Ferme Gisanne enr.</v>
          </cell>
          <cell r="E795" t="str">
            <v>Huppé(Rosanne Poulin Dany)</v>
          </cell>
          <cell r="F795" t="str">
            <v>947, Rang 3</v>
          </cell>
          <cell r="G795" t="str">
            <v>Saint-Pierre-de-Broughton</v>
          </cell>
          <cell r="H795" t="str">
            <v>G0N1T0</v>
          </cell>
          <cell r="I795">
            <v>418</v>
          </cell>
          <cell r="J795">
            <v>3353813</v>
          </cell>
          <cell r="K795">
            <v>22</v>
          </cell>
          <cell r="L795">
            <v>1890</v>
          </cell>
          <cell r="M795">
            <v>18</v>
          </cell>
          <cell r="N795">
            <v>1825</v>
          </cell>
        </row>
        <row r="796">
          <cell r="A796">
            <v>557223</v>
          </cell>
          <cell r="B796" t="str">
            <v>08</v>
          </cell>
          <cell r="C796" t="str">
            <v>Abitibi-Témiscamingue</v>
          </cell>
          <cell r="D796" t="str">
            <v>Ferme Clouâtre enr.</v>
          </cell>
          <cell r="E796" t="str">
            <v>Clouâtre(Yvon)</v>
          </cell>
          <cell r="F796" t="str">
            <v>1551, route 101</v>
          </cell>
          <cell r="G796" t="str">
            <v>Saint-Édouard-de-Fabre</v>
          </cell>
          <cell r="H796" t="str">
            <v>J0Z1Z0</v>
          </cell>
          <cell r="I796">
            <v>819</v>
          </cell>
          <cell r="J796">
            <v>6343387</v>
          </cell>
          <cell r="K796">
            <v>63</v>
          </cell>
          <cell r="L796">
            <v>13888</v>
          </cell>
          <cell r="M796">
            <v>57</v>
          </cell>
          <cell r="N796">
            <v>14010</v>
          </cell>
        </row>
        <row r="797">
          <cell r="A797">
            <v>557397</v>
          </cell>
          <cell r="B797" t="str">
            <v>12</v>
          </cell>
          <cell r="C797" t="str">
            <v>Chaudière-Appalaches</v>
          </cell>
          <cell r="D797" t="str">
            <v>Ferme Quirion &amp; Fils enr.</v>
          </cell>
          <cell r="E797" t="str">
            <v>Quirion(Gilles)</v>
          </cell>
          <cell r="F797" t="str">
            <v>586, Rang 6 Sud</v>
          </cell>
          <cell r="G797" t="str">
            <v>Saint-Honoré-de-Shenley</v>
          </cell>
          <cell r="H797" t="str">
            <v>G0M1V0</v>
          </cell>
          <cell r="I797">
            <v>418</v>
          </cell>
          <cell r="J797">
            <v>4856420</v>
          </cell>
          <cell r="K797">
            <v>53</v>
          </cell>
          <cell r="L797">
            <v>7679</v>
          </cell>
          <cell r="M797">
            <v>55</v>
          </cell>
          <cell r="N797">
            <v>8980</v>
          </cell>
        </row>
        <row r="798">
          <cell r="A798">
            <v>557645</v>
          </cell>
          <cell r="B798" t="str">
            <v>05</v>
          </cell>
          <cell r="C798" t="str">
            <v>Estrie</v>
          </cell>
          <cell r="D798" t="str">
            <v>Ferme Cherry Farm enr.</v>
          </cell>
          <cell r="E798" t="str">
            <v>Thomas(Brenda &amp; Ross E.)</v>
          </cell>
          <cell r="F798" t="str">
            <v>77, chemin French</v>
          </cell>
          <cell r="G798" t="str">
            <v>Cookshire-Eaton</v>
          </cell>
          <cell r="H798" t="str">
            <v>J0B1M0</v>
          </cell>
          <cell r="I798">
            <v>819</v>
          </cell>
          <cell r="J798">
            <v>8753317</v>
          </cell>
          <cell r="K798">
            <v>21</v>
          </cell>
          <cell r="M798">
            <v>24</v>
          </cell>
          <cell r="N798">
            <v>1227</v>
          </cell>
        </row>
        <row r="799">
          <cell r="A799">
            <v>557884</v>
          </cell>
          <cell r="B799" t="str">
            <v>03</v>
          </cell>
          <cell r="C799" t="str">
            <v>Capitale-Nationale</v>
          </cell>
          <cell r="D799" t="str">
            <v>Ferme du Petit Rang enr.</v>
          </cell>
          <cell r="E799" t="str">
            <v>Matte(Alain Gingras et Carmen)</v>
          </cell>
          <cell r="F799" t="str">
            <v>804, rang St-Charles</v>
          </cell>
          <cell r="G799" t="str">
            <v>Saint-Ubalde</v>
          </cell>
          <cell r="H799" t="str">
            <v>G0A4L0</v>
          </cell>
          <cell r="I799">
            <v>418</v>
          </cell>
          <cell r="J799">
            <v>2772564</v>
          </cell>
          <cell r="K799">
            <v>57</v>
          </cell>
          <cell r="L799">
            <v>7554</v>
          </cell>
          <cell r="M799">
            <v>39</v>
          </cell>
          <cell r="N799">
            <v>7554</v>
          </cell>
        </row>
        <row r="800">
          <cell r="A800">
            <v>558247</v>
          </cell>
          <cell r="B800" t="str">
            <v>02</v>
          </cell>
          <cell r="C800" t="str">
            <v>Saguenay-Lac-Saint-Jean</v>
          </cell>
          <cell r="D800" t="str">
            <v>Ferme du Centre enr.</v>
          </cell>
          <cell r="E800" t="str">
            <v>Néron(Gilles)</v>
          </cell>
          <cell r="F800" t="str">
            <v>473 rang 2</v>
          </cell>
          <cell r="G800" t="str">
            <v>Saint-Charles-de-Bourget</v>
          </cell>
          <cell r="H800" t="str">
            <v>G0V1G0</v>
          </cell>
          <cell r="I800">
            <v>418</v>
          </cell>
          <cell r="J800">
            <v>6722041</v>
          </cell>
          <cell r="K800">
            <v>101</v>
          </cell>
          <cell r="L800">
            <v>16670</v>
          </cell>
          <cell r="M800">
            <v>110</v>
          </cell>
          <cell r="N800">
            <v>31931</v>
          </cell>
        </row>
        <row r="801">
          <cell r="A801">
            <v>558312</v>
          </cell>
          <cell r="B801" t="str">
            <v>05</v>
          </cell>
          <cell r="C801" t="str">
            <v>Estrie</v>
          </cell>
          <cell r="D801" t="str">
            <v>Ferme des Bois Jolis enr.</v>
          </cell>
          <cell r="E801" t="str">
            <v>Huppé(Lise Dodier et Roger)</v>
          </cell>
          <cell r="F801" t="str">
            <v>40 chemin de la Nation</v>
          </cell>
          <cell r="G801" t="str">
            <v>Saint-Isidore-de-Clifton</v>
          </cell>
          <cell r="H801" t="str">
            <v>J0B2X0</v>
          </cell>
          <cell r="I801">
            <v>819</v>
          </cell>
          <cell r="J801">
            <v>8892703</v>
          </cell>
          <cell r="K801">
            <v>35</v>
          </cell>
          <cell r="L801">
            <v>6090</v>
          </cell>
          <cell r="M801">
            <v>35</v>
          </cell>
          <cell r="N801">
            <v>7556</v>
          </cell>
        </row>
        <row r="802">
          <cell r="A802">
            <v>558593</v>
          </cell>
          <cell r="B802" t="str">
            <v>07</v>
          </cell>
          <cell r="C802" t="str">
            <v>Outaouais</v>
          </cell>
          <cell r="D802" t="str">
            <v>Ferme Hen-ber enr.</v>
          </cell>
          <cell r="E802" t="str">
            <v>Rochon(Henri D. et Bernise)</v>
          </cell>
          <cell r="F802" t="str">
            <v>359, chemin Marks, R.R. 3</v>
          </cell>
          <cell r="G802" t="str">
            <v>Gracefield</v>
          </cell>
          <cell r="H802" t="str">
            <v>J0X1W0</v>
          </cell>
          <cell r="I802">
            <v>819</v>
          </cell>
          <cell r="J802">
            <v>4633829</v>
          </cell>
          <cell r="K802">
            <v>78</v>
          </cell>
          <cell r="L802">
            <v>16413</v>
          </cell>
          <cell r="M802">
            <v>85</v>
          </cell>
          <cell r="N802">
            <v>27210</v>
          </cell>
        </row>
        <row r="803">
          <cell r="A803">
            <v>558619</v>
          </cell>
          <cell r="B803" t="str">
            <v>12</v>
          </cell>
          <cell r="C803" t="str">
            <v>Chaudière-Appalaches</v>
          </cell>
          <cell r="D803" t="str">
            <v>Ferme Céligervic et Fils S.E.N.C.</v>
          </cell>
          <cell r="E803" t="str">
            <v>Drouin(Germain)</v>
          </cell>
          <cell r="F803" t="str">
            <v>800, rang St-Gabriel Nord</v>
          </cell>
          <cell r="G803" t="str">
            <v>Sainte-Marie</v>
          </cell>
          <cell r="H803" t="str">
            <v>G6E3A8</v>
          </cell>
          <cell r="I803">
            <v>418</v>
          </cell>
          <cell r="J803">
            <v>3874689</v>
          </cell>
          <cell r="K803">
            <v>50</v>
          </cell>
          <cell r="L803">
            <v>856</v>
          </cell>
          <cell r="M803">
            <v>49</v>
          </cell>
          <cell r="N803">
            <v>10973</v>
          </cell>
        </row>
        <row r="804">
          <cell r="A804">
            <v>559328</v>
          </cell>
          <cell r="B804" t="str">
            <v>01</v>
          </cell>
          <cell r="C804" t="str">
            <v>Bas-Saint-Laurent</v>
          </cell>
          <cell r="D804" t="str">
            <v>Ferme Drapeau et Fils inc.</v>
          </cell>
          <cell r="E804" t="str">
            <v>Drapeau(Gilles)</v>
          </cell>
          <cell r="F804" t="str">
            <v>79 rang des Côtes</v>
          </cell>
          <cell r="G804" t="str">
            <v>Kamouraska</v>
          </cell>
          <cell r="H804" t="str">
            <v>G0L1M0</v>
          </cell>
          <cell r="I804">
            <v>418</v>
          </cell>
          <cell r="J804">
            <v>4925850</v>
          </cell>
          <cell r="L804">
            <v>2268</v>
          </cell>
          <cell r="N804">
            <v>5148</v>
          </cell>
        </row>
        <row r="805">
          <cell r="A805">
            <v>559435</v>
          </cell>
          <cell r="B805" t="str">
            <v>17</v>
          </cell>
          <cell r="C805" t="str">
            <v>Centre-du-Québec</v>
          </cell>
          <cell r="D805" t="str">
            <v>Ferme Pomerleau &amp; Frères inc.</v>
          </cell>
          <cell r="E805" t="str">
            <v>Pomerleau(Michel)</v>
          </cell>
          <cell r="F805" t="str">
            <v>2960 rang 8</v>
          </cell>
          <cell r="G805" t="str">
            <v>Inverness</v>
          </cell>
          <cell r="H805" t="str">
            <v>G0S1K0</v>
          </cell>
          <cell r="I805">
            <v>418</v>
          </cell>
          <cell r="J805">
            <v>4532883</v>
          </cell>
          <cell r="K805">
            <v>57</v>
          </cell>
          <cell r="L805">
            <v>13407</v>
          </cell>
          <cell r="M805">
            <v>57</v>
          </cell>
          <cell r="N805">
            <v>13505</v>
          </cell>
        </row>
        <row r="806">
          <cell r="A806">
            <v>559559</v>
          </cell>
          <cell r="B806" t="str">
            <v>04</v>
          </cell>
          <cell r="C806" t="str">
            <v>Mauricie</v>
          </cell>
          <cell r="D806" t="str">
            <v>La Ferme des Glaudes enrg.</v>
          </cell>
          <cell r="E806" t="str">
            <v>Gélinas(Joé)</v>
          </cell>
          <cell r="F806" t="str">
            <v>251, Grande Rivière</v>
          </cell>
          <cell r="G806" t="str">
            <v>Saint-Barnabé</v>
          </cell>
          <cell r="H806" t="str">
            <v>G0X2K0</v>
          </cell>
          <cell r="I806">
            <v>819</v>
          </cell>
          <cell r="J806">
            <v>2645415</v>
          </cell>
          <cell r="K806">
            <v>29</v>
          </cell>
          <cell r="L806">
            <v>5159</v>
          </cell>
          <cell r="M806">
            <v>24</v>
          </cell>
          <cell r="N806">
            <v>5944</v>
          </cell>
        </row>
        <row r="807">
          <cell r="A807">
            <v>559633</v>
          </cell>
          <cell r="B807" t="str">
            <v>12</v>
          </cell>
          <cell r="C807" t="str">
            <v>Chaudière-Appalaches</v>
          </cell>
          <cell r="D807" t="str">
            <v>Ferme Laitière Gagnon ass. enr.</v>
          </cell>
          <cell r="E807" t="str">
            <v>Gagnon(André et Sébastien)</v>
          </cell>
          <cell r="F807" t="str">
            <v>1960, route Elgin Nord</v>
          </cell>
          <cell r="G807" t="str">
            <v>Saint-Pamphile</v>
          </cell>
          <cell r="H807" t="str">
            <v>G0R3X0</v>
          </cell>
          <cell r="I807">
            <v>418</v>
          </cell>
          <cell r="J807">
            <v>3563450</v>
          </cell>
          <cell r="K807">
            <v>93</v>
          </cell>
          <cell r="L807">
            <v>13153</v>
          </cell>
        </row>
        <row r="808">
          <cell r="A808">
            <v>559716</v>
          </cell>
          <cell r="B808" t="str">
            <v>12</v>
          </cell>
          <cell r="C808" t="str">
            <v>Chaudière-Appalaches</v>
          </cell>
          <cell r="D808" t="str">
            <v>Ferme Michel Vallée et Fils inc.</v>
          </cell>
          <cell r="E808" t="str">
            <v>Vallée(Sylvain)</v>
          </cell>
          <cell r="F808" t="str">
            <v>3, rang Bas St-Jacques</v>
          </cell>
          <cell r="G808" t="str">
            <v>Saint-Elzéar</v>
          </cell>
          <cell r="H808" t="str">
            <v>G0S2J0</v>
          </cell>
          <cell r="I808">
            <v>418</v>
          </cell>
          <cell r="J808">
            <v>3870065</v>
          </cell>
          <cell r="K808">
            <v>38</v>
          </cell>
          <cell r="L808">
            <v>9888</v>
          </cell>
          <cell r="M808">
            <v>36</v>
          </cell>
          <cell r="N808">
            <v>8531</v>
          </cell>
        </row>
        <row r="809">
          <cell r="A809">
            <v>559807</v>
          </cell>
          <cell r="B809" t="str">
            <v>08</v>
          </cell>
          <cell r="C809" t="str">
            <v>Abitibi-Témiscamingue</v>
          </cell>
          <cell r="D809" t="str">
            <v>Ferme Frémyr enr.</v>
          </cell>
          <cell r="E809" t="str">
            <v>Patoine(Claude)</v>
          </cell>
          <cell r="F809" t="str">
            <v>203, Route 101, r.r.1</v>
          </cell>
          <cell r="G809" t="str">
            <v>Nédélec</v>
          </cell>
          <cell r="H809" t="str">
            <v>J0Z2Z0</v>
          </cell>
          <cell r="I809">
            <v>819</v>
          </cell>
          <cell r="J809">
            <v>7844223</v>
          </cell>
          <cell r="K809">
            <v>40</v>
          </cell>
          <cell r="L809">
            <v>10835</v>
          </cell>
          <cell r="M809">
            <v>39</v>
          </cell>
        </row>
        <row r="810">
          <cell r="A810">
            <v>559880</v>
          </cell>
          <cell r="B810" t="str">
            <v>17</v>
          </cell>
          <cell r="C810" t="str">
            <v>Centre-du-Québec</v>
          </cell>
          <cell r="D810" t="str">
            <v>Ferme Tur-Crète et Fils</v>
          </cell>
          <cell r="E810" t="str">
            <v>Crête(Jocelyn)</v>
          </cell>
          <cell r="F810" t="str">
            <v>805, rang 9</v>
          </cell>
          <cell r="G810" t="str">
            <v>Saint-Rémi-de-Tingwick</v>
          </cell>
          <cell r="H810" t="str">
            <v>J0A1K0</v>
          </cell>
          <cell r="I810">
            <v>819</v>
          </cell>
          <cell r="J810">
            <v>3592650</v>
          </cell>
          <cell r="K810">
            <v>23</v>
          </cell>
          <cell r="L810">
            <v>573</v>
          </cell>
          <cell r="M810">
            <v>20</v>
          </cell>
          <cell r="N810">
            <v>227</v>
          </cell>
        </row>
        <row r="811">
          <cell r="A811">
            <v>559997</v>
          </cell>
          <cell r="B811" t="str">
            <v>04</v>
          </cell>
          <cell r="C811" t="str">
            <v>Mauricie</v>
          </cell>
          <cell r="D811" t="str">
            <v>Ferme Caron enr.</v>
          </cell>
          <cell r="E811" t="str">
            <v>Caron(Gaétan)</v>
          </cell>
          <cell r="F811" t="str">
            <v>1091, rue Louis-de-France</v>
          </cell>
          <cell r="G811" t="str">
            <v>Trois-Rivières</v>
          </cell>
          <cell r="H811" t="str">
            <v>G8T1A5</v>
          </cell>
          <cell r="I811">
            <v>819</v>
          </cell>
          <cell r="J811">
            <v>3791772</v>
          </cell>
          <cell r="K811">
            <v>11</v>
          </cell>
          <cell r="L811">
            <v>508</v>
          </cell>
        </row>
        <row r="812">
          <cell r="A812">
            <v>560094</v>
          </cell>
          <cell r="B812" t="str">
            <v>04</v>
          </cell>
          <cell r="C812" t="str">
            <v>Mauricie</v>
          </cell>
          <cell r="D812" t="str">
            <v>Lampron(François)</v>
          </cell>
          <cell r="F812" t="str">
            <v>40, avenue St-Thomas</v>
          </cell>
          <cell r="G812" t="str">
            <v>Saint-Étienne-des-Grès</v>
          </cell>
          <cell r="H812" t="str">
            <v>G0X2P0</v>
          </cell>
          <cell r="I812">
            <v>819</v>
          </cell>
          <cell r="J812">
            <v>2963093</v>
          </cell>
          <cell r="M812">
            <v>19</v>
          </cell>
          <cell r="N812">
            <v>227</v>
          </cell>
        </row>
        <row r="813">
          <cell r="A813">
            <v>560532</v>
          </cell>
          <cell r="B813" t="str">
            <v>03</v>
          </cell>
          <cell r="C813" t="str">
            <v>Capitale-Nationale</v>
          </cell>
          <cell r="D813" t="str">
            <v>Bherer(Jean-Paul)</v>
          </cell>
          <cell r="F813" t="str">
            <v>340, rang St-Antoine</v>
          </cell>
          <cell r="G813" t="str">
            <v>Saint-Léonard-de-Portneuf</v>
          </cell>
          <cell r="H813" t="str">
            <v>G0A4A0</v>
          </cell>
          <cell r="I813">
            <v>418</v>
          </cell>
          <cell r="J813">
            <v>3372528</v>
          </cell>
          <cell r="K813">
            <v>48</v>
          </cell>
          <cell r="L813">
            <v>1293</v>
          </cell>
          <cell r="M813">
            <v>44</v>
          </cell>
          <cell r="N813">
            <v>4649</v>
          </cell>
        </row>
        <row r="814">
          <cell r="A814">
            <v>561548</v>
          </cell>
          <cell r="B814" t="str">
            <v>17</v>
          </cell>
          <cell r="C814" t="str">
            <v>Centre-du-Québec</v>
          </cell>
          <cell r="D814" t="str">
            <v>Ferme Maursy S.E.N.C.</v>
          </cell>
          <cell r="E814" t="str">
            <v>Blais(Maurice)</v>
          </cell>
          <cell r="F814" t="str">
            <v>5, rang 4</v>
          </cell>
          <cell r="G814" t="str">
            <v>Saint-Rosaire</v>
          </cell>
          <cell r="H814" t="str">
            <v>G0Z1K0</v>
          </cell>
          <cell r="I814">
            <v>819</v>
          </cell>
          <cell r="J814">
            <v>7524143</v>
          </cell>
          <cell r="K814">
            <v>80</v>
          </cell>
          <cell r="L814">
            <v>3016</v>
          </cell>
          <cell r="M814">
            <v>91</v>
          </cell>
          <cell r="N814">
            <v>5245</v>
          </cell>
        </row>
        <row r="815">
          <cell r="A815">
            <v>561712</v>
          </cell>
          <cell r="B815" t="str">
            <v>08</v>
          </cell>
          <cell r="C815" t="str">
            <v>Abitibi-Témiscamingue</v>
          </cell>
          <cell r="D815" t="str">
            <v>Ferme Yvon East</v>
          </cell>
          <cell r="E815" t="str">
            <v>East(Yvon)</v>
          </cell>
          <cell r="F815" t="str">
            <v>133, rang 6-7</v>
          </cell>
          <cell r="G815" t="str">
            <v>La Reine</v>
          </cell>
          <cell r="H815" t="str">
            <v>J0Z2L0</v>
          </cell>
          <cell r="I815">
            <v>819</v>
          </cell>
          <cell r="J815">
            <v>9478121</v>
          </cell>
          <cell r="K815">
            <v>158</v>
          </cell>
          <cell r="L815">
            <v>31739</v>
          </cell>
          <cell r="M815">
            <v>174</v>
          </cell>
          <cell r="N815">
            <v>32121</v>
          </cell>
        </row>
        <row r="816">
          <cell r="A816">
            <v>561928</v>
          </cell>
          <cell r="B816" t="str">
            <v>05</v>
          </cell>
          <cell r="C816" t="str">
            <v>Estrie</v>
          </cell>
          <cell r="D816" t="str">
            <v>Ferme Langevin S.E.N.C.</v>
          </cell>
          <cell r="E816" t="str">
            <v>Langevin(Michel)</v>
          </cell>
          <cell r="F816" t="str">
            <v>250, rang 9</v>
          </cell>
          <cell r="G816" t="str">
            <v>Coaticook</v>
          </cell>
          <cell r="H816" t="str">
            <v>J1A2S1</v>
          </cell>
          <cell r="I816">
            <v>819</v>
          </cell>
          <cell r="J816">
            <v>8497497</v>
          </cell>
          <cell r="K816">
            <v>52</v>
          </cell>
          <cell r="L816">
            <v>17253</v>
          </cell>
        </row>
        <row r="817">
          <cell r="A817">
            <v>562249</v>
          </cell>
          <cell r="B817" t="str">
            <v>14</v>
          </cell>
          <cell r="C817" t="str">
            <v>Lanaudière</v>
          </cell>
          <cell r="D817" t="str">
            <v>Ouimet Madeleine &amp; Papin Laurent</v>
          </cell>
          <cell r="E817" t="str">
            <v>Papin(Laurent)</v>
          </cell>
          <cell r="F817" t="str">
            <v>2051, boul. de L'Ange Gardien Nord</v>
          </cell>
          <cell r="G817" t="str">
            <v>L'Assomption</v>
          </cell>
          <cell r="H817" t="str">
            <v>J5W4R6</v>
          </cell>
          <cell r="I817">
            <v>450</v>
          </cell>
          <cell r="J817">
            <v>5884176</v>
          </cell>
          <cell r="K817">
            <v>14</v>
          </cell>
        </row>
        <row r="818">
          <cell r="A818">
            <v>562389</v>
          </cell>
          <cell r="B818" t="str">
            <v>17</v>
          </cell>
          <cell r="C818" t="str">
            <v>Centre-du-Québec</v>
          </cell>
          <cell r="D818" t="str">
            <v>Francoeur(Gérard)</v>
          </cell>
          <cell r="F818" t="str">
            <v>127, chemin Corriveau</v>
          </cell>
          <cell r="G818" t="str">
            <v>Kingsey Falls</v>
          </cell>
          <cell r="H818" t="str">
            <v>J0A1B0</v>
          </cell>
          <cell r="I818">
            <v>819</v>
          </cell>
          <cell r="J818">
            <v>3632949</v>
          </cell>
          <cell r="K818">
            <v>72</v>
          </cell>
          <cell r="L818">
            <v>16575</v>
          </cell>
          <cell r="M818">
            <v>62</v>
          </cell>
          <cell r="N818">
            <v>9619</v>
          </cell>
        </row>
        <row r="819">
          <cell r="A819">
            <v>563072</v>
          </cell>
          <cell r="B819" t="str">
            <v>12</v>
          </cell>
          <cell r="C819" t="str">
            <v>Chaudière-Appalaches</v>
          </cell>
          <cell r="D819" t="str">
            <v>Ferme Jacques Berthiaume inc.</v>
          </cell>
          <cell r="E819" t="str">
            <v>Berthiaume(Jacques)</v>
          </cell>
          <cell r="F819" t="str">
            <v>194, rang du Bas Ste-Anne</v>
          </cell>
          <cell r="G819" t="str">
            <v>Saint-Elzéar</v>
          </cell>
          <cell r="H819" t="str">
            <v>G0S2J0</v>
          </cell>
          <cell r="I819">
            <v>418</v>
          </cell>
          <cell r="J819">
            <v>3872288</v>
          </cell>
          <cell r="K819">
            <v>72</v>
          </cell>
          <cell r="L819">
            <v>11669</v>
          </cell>
          <cell r="M819">
            <v>63</v>
          </cell>
          <cell r="N819">
            <v>11743</v>
          </cell>
        </row>
        <row r="820">
          <cell r="A820">
            <v>563288</v>
          </cell>
          <cell r="B820" t="str">
            <v>05</v>
          </cell>
          <cell r="C820" t="str">
            <v>Estrie</v>
          </cell>
          <cell r="D820" t="str">
            <v>Ferme Pajulous Enregistrée</v>
          </cell>
          <cell r="E820" t="str">
            <v>Thibodeau(Paul)</v>
          </cell>
          <cell r="F820" t="str">
            <v>71, route de l'Eglise Ouest</v>
          </cell>
          <cell r="G820" t="str">
            <v>Saint-François-Xavier-de-Brompton</v>
          </cell>
          <cell r="H820" t="str">
            <v>J0B1V0</v>
          </cell>
          <cell r="I820">
            <v>819</v>
          </cell>
          <cell r="J820">
            <v>8457691</v>
          </cell>
          <cell r="K820">
            <v>15</v>
          </cell>
          <cell r="M820">
            <v>16</v>
          </cell>
          <cell r="N820">
            <v>252</v>
          </cell>
        </row>
        <row r="821">
          <cell r="A821">
            <v>563478</v>
          </cell>
          <cell r="B821" t="str">
            <v>05</v>
          </cell>
          <cell r="C821" t="str">
            <v>Estrie</v>
          </cell>
          <cell r="D821" t="str">
            <v>Durocher(André)</v>
          </cell>
          <cell r="F821" t="str">
            <v>161 rang 4</v>
          </cell>
          <cell r="G821" t="str">
            <v>Saint-Georges-de-Windsor</v>
          </cell>
          <cell r="H821" t="str">
            <v>J0A1J0</v>
          </cell>
          <cell r="I821">
            <v>819</v>
          </cell>
          <cell r="J821">
            <v>8282455</v>
          </cell>
          <cell r="K821">
            <v>33</v>
          </cell>
          <cell r="L821">
            <v>4295</v>
          </cell>
          <cell r="M821">
            <v>30</v>
          </cell>
          <cell r="N821">
            <v>4950</v>
          </cell>
        </row>
        <row r="822">
          <cell r="A822">
            <v>563775</v>
          </cell>
          <cell r="B822" t="str">
            <v>14</v>
          </cell>
          <cell r="C822" t="str">
            <v>Lanaudière</v>
          </cell>
          <cell r="D822" t="str">
            <v>Ferme Roland Pilote et fils inc.</v>
          </cell>
          <cell r="E822" t="str">
            <v>Pilote(Stéphane)</v>
          </cell>
          <cell r="F822" t="str">
            <v>410 2e Ramsay</v>
          </cell>
          <cell r="G822" t="str">
            <v>Saint-Félix-de-Valois</v>
          </cell>
          <cell r="H822" t="str">
            <v>J0K2M0</v>
          </cell>
          <cell r="I822">
            <v>450</v>
          </cell>
          <cell r="J822">
            <v>8892330</v>
          </cell>
          <cell r="K822">
            <v>28</v>
          </cell>
          <cell r="L822">
            <v>3886</v>
          </cell>
          <cell r="M822">
            <v>29</v>
          </cell>
          <cell r="N822">
            <v>2811</v>
          </cell>
        </row>
        <row r="823">
          <cell r="A823">
            <v>563833</v>
          </cell>
          <cell r="B823" t="str">
            <v>14</v>
          </cell>
          <cell r="C823" t="str">
            <v>Lanaudière</v>
          </cell>
          <cell r="D823" t="str">
            <v>Ferme Lanoraie</v>
          </cell>
          <cell r="E823" t="str">
            <v>Verhulst(Yves Bonin et Marie-Paule)</v>
          </cell>
          <cell r="F823" t="str">
            <v>150, chemin Petit Portage</v>
          </cell>
          <cell r="G823" t="str">
            <v>Saint-Didace</v>
          </cell>
          <cell r="H823" t="str">
            <v>J0K2G0</v>
          </cell>
          <cell r="I823">
            <v>450</v>
          </cell>
          <cell r="J823">
            <v>8353374</v>
          </cell>
          <cell r="K823">
            <v>15</v>
          </cell>
          <cell r="L823">
            <v>1964</v>
          </cell>
          <cell r="M823">
            <v>18</v>
          </cell>
          <cell r="N823">
            <v>3229</v>
          </cell>
        </row>
        <row r="824">
          <cell r="A824">
            <v>564146</v>
          </cell>
          <cell r="B824" t="str">
            <v>16</v>
          </cell>
          <cell r="C824" t="str">
            <v>Montérégie</v>
          </cell>
          <cell r="D824" t="str">
            <v>Fabry Cécile &amp; Quoibion Jean</v>
          </cell>
          <cell r="E824" t="str">
            <v>Quoibion(Jean)</v>
          </cell>
          <cell r="F824" t="str">
            <v>501,  North Beech Road</v>
          </cell>
          <cell r="G824" t="str">
            <v>Saint-Georges-de-Clarenceville</v>
          </cell>
          <cell r="H824" t="str">
            <v>J0J1B0</v>
          </cell>
          <cell r="I824">
            <v>450</v>
          </cell>
          <cell r="J824">
            <v>2943090</v>
          </cell>
          <cell r="K824">
            <v>35</v>
          </cell>
          <cell r="L824">
            <v>340</v>
          </cell>
          <cell r="M824">
            <v>15</v>
          </cell>
          <cell r="N824">
            <v>3794</v>
          </cell>
        </row>
        <row r="825">
          <cell r="A825">
            <v>564385</v>
          </cell>
          <cell r="B825" t="str">
            <v>08</v>
          </cell>
          <cell r="C825" t="str">
            <v>Abitibi-Témiscamingue</v>
          </cell>
          <cell r="D825" t="str">
            <v>Wille(Herman)</v>
          </cell>
          <cell r="F825" t="str">
            <v>695, Ile Nepawa</v>
          </cell>
          <cell r="G825" t="str">
            <v>Sainte-Hélène-de-Mancebourg</v>
          </cell>
          <cell r="H825" t="str">
            <v>J0Z2T0</v>
          </cell>
          <cell r="I825">
            <v>819</v>
          </cell>
          <cell r="J825">
            <v>3336103</v>
          </cell>
          <cell r="K825">
            <v>65</v>
          </cell>
          <cell r="L825">
            <v>20902</v>
          </cell>
          <cell r="M825">
            <v>44</v>
          </cell>
          <cell r="N825">
            <v>17269</v>
          </cell>
        </row>
        <row r="826">
          <cell r="A826">
            <v>564799</v>
          </cell>
          <cell r="B826" t="str">
            <v>12</v>
          </cell>
          <cell r="C826" t="str">
            <v>Chaudière-Appalaches</v>
          </cell>
          <cell r="D826" t="str">
            <v>Ferme Rayno</v>
          </cell>
          <cell r="E826" t="str">
            <v>Lessard(Norbert)</v>
          </cell>
          <cell r="F826" t="str">
            <v>624, rang des Érables</v>
          </cell>
          <cell r="G826" t="str">
            <v>Saint-Joseph-des-Érables</v>
          </cell>
          <cell r="H826" t="str">
            <v>G0S2V0</v>
          </cell>
          <cell r="I826">
            <v>418</v>
          </cell>
          <cell r="J826">
            <v>3976715</v>
          </cell>
          <cell r="K826">
            <v>53</v>
          </cell>
          <cell r="L826">
            <v>6500</v>
          </cell>
          <cell r="M826">
            <v>47</v>
          </cell>
          <cell r="N826">
            <v>8166</v>
          </cell>
        </row>
        <row r="827">
          <cell r="A827">
            <v>565473</v>
          </cell>
          <cell r="B827" t="str">
            <v>05</v>
          </cell>
          <cell r="C827" t="str">
            <v>Estrie</v>
          </cell>
          <cell r="D827" t="str">
            <v>Béliveau Charlotte &amp; Larrivée Denis</v>
          </cell>
          <cell r="E827" t="str">
            <v>Larrivée(Béliveau Charlotte &amp; Denis)</v>
          </cell>
          <cell r="F827" t="str">
            <v>1367 route 216, R.R.2</v>
          </cell>
          <cell r="G827" t="str">
            <v>Saint-Adrien</v>
          </cell>
          <cell r="H827" t="str">
            <v>J0A1C0</v>
          </cell>
          <cell r="I827">
            <v>819</v>
          </cell>
          <cell r="J827">
            <v>8282424</v>
          </cell>
          <cell r="K827">
            <v>19</v>
          </cell>
          <cell r="L827">
            <v>2389</v>
          </cell>
          <cell r="M827">
            <v>16</v>
          </cell>
        </row>
        <row r="828">
          <cell r="A828">
            <v>565549</v>
          </cell>
          <cell r="B828" t="str">
            <v>05</v>
          </cell>
          <cell r="C828" t="str">
            <v>Estrie</v>
          </cell>
          <cell r="D828" t="str">
            <v>Breton(Ghislain)</v>
          </cell>
          <cell r="F828" t="str">
            <v>265, Rang 4</v>
          </cell>
          <cell r="G828" t="str">
            <v>Lambton</v>
          </cell>
          <cell r="H828" t="str">
            <v>G0M1H0</v>
          </cell>
          <cell r="I828">
            <v>418</v>
          </cell>
          <cell r="J828">
            <v>4862688</v>
          </cell>
          <cell r="K828">
            <v>53</v>
          </cell>
          <cell r="L828">
            <v>3951</v>
          </cell>
          <cell r="M828">
            <v>53</v>
          </cell>
          <cell r="N828">
            <v>10321</v>
          </cell>
        </row>
        <row r="829">
          <cell r="A829">
            <v>565721</v>
          </cell>
          <cell r="B829" t="str">
            <v>11</v>
          </cell>
          <cell r="C829" t="str">
            <v>Gaspésie-Iles-de-la-Madeleine</v>
          </cell>
          <cell r="D829" t="str">
            <v>Ferme Réjean-Rose Cousin enr.</v>
          </cell>
          <cell r="E829" t="str">
            <v>Cousin(Réjean)</v>
          </cell>
          <cell r="F829" t="str">
            <v>256 chemin Thivierge</v>
          </cell>
          <cell r="G829" t="str">
            <v>Bonaventure</v>
          </cell>
          <cell r="H829" t="str">
            <v>G0C1E0</v>
          </cell>
          <cell r="I829">
            <v>418</v>
          </cell>
          <cell r="J829">
            <v>5343518</v>
          </cell>
          <cell r="K829">
            <v>31</v>
          </cell>
          <cell r="L829">
            <v>7596</v>
          </cell>
          <cell r="M829">
            <v>30</v>
          </cell>
          <cell r="N829">
            <v>9033</v>
          </cell>
        </row>
        <row r="830">
          <cell r="A830">
            <v>565838</v>
          </cell>
          <cell r="B830" t="str">
            <v>16</v>
          </cell>
          <cell r="C830" t="str">
            <v>Montérégie</v>
          </cell>
          <cell r="D830" t="str">
            <v>Booth(Sydney)</v>
          </cell>
          <cell r="F830" t="str">
            <v>751, Pinnacle Road West</v>
          </cell>
          <cell r="G830" t="str">
            <v>Abercorn</v>
          </cell>
          <cell r="H830" t="str">
            <v>J0E1B0</v>
          </cell>
          <cell r="I830">
            <v>450</v>
          </cell>
          <cell r="J830">
            <v>5386533</v>
          </cell>
          <cell r="K830">
            <v>17</v>
          </cell>
          <cell r="L830">
            <v>2445</v>
          </cell>
          <cell r="M830">
            <v>19</v>
          </cell>
          <cell r="N830">
            <v>3443</v>
          </cell>
        </row>
        <row r="831">
          <cell r="A831">
            <v>566703</v>
          </cell>
          <cell r="B831" t="str">
            <v>07</v>
          </cell>
          <cell r="C831" t="str">
            <v>Outaouais</v>
          </cell>
          <cell r="D831" t="str">
            <v>Ferme Raby &amp; Lafrenaye S.E.N.C.</v>
          </cell>
          <cell r="E831" t="str">
            <v>Raby(Louise Lafrenaye et Jean-Yves)</v>
          </cell>
          <cell r="F831" t="str">
            <v>36, montée Berndt</v>
          </cell>
          <cell r="G831" t="str">
            <v>Thurso</v>
          </cell>
          <cell r="H831" t="str">
            <v>J0X3B0</v>
          </cell>
          <cell r="I831">
            <v>819</v>
          </cell>
          <cell r="J831">
            <v>9862211</v>
          </cell>
          <cell r="K831">
            <v>88</v>
          </cell>
          <cell r="L831">
            <v>16670</v>
          </cell>
          <cell r="M831">
            <v>95</v>
          </cell>
          <cell r="N831">
            <v>6686</v>
          </cell>
        </row>
        <row r="832">
          <cell r="A832">
            <v>566745</v>
          </cell>
          <cell r="B832" t="str">
            <v>15</v>
          </cell>
          <cell r="C832" t="str">
            <v>Laurentides</v>
          </cell>
          <cell r="D832" t="str">
            <v>Ferme Bovine Annaka enr.</v>
          </cell>
          <cell r="E832" t="str">
            <v>Desjardins(Robert et Huguette)</v>
          </cell>
          <cell r="F832" t="str">
            <v>1837, Montée Lanthier</v>
          </cell>
          <cell r="G832" t="str">
            <v>Mont-Laurier</v>
          </cell>
          <cell r="H832" t="str">
            <v>J9L3G7</v>
          </cell>
          <cell r="I832">
            <v>819</v>
          </cell>
          <cell r="J832">
            <v>6231621</v>
          </cell>
          <cell r="K832">
            <v>129</v>
          </cell>
          <cell r="L832">
            <v>33081</v>
          </cell>
          <cell r="M832">
            <v>125</v>
          </cell>
          <cell r="N832">
            <v>32591</v>
          </cell>
        </row>
        <row r="833">
          <cell r="A833">
            <v>567560</v>
          </cell>
          <cell r="B833" t="str">
            <v>11</v>
          </cell>
          <cell r="C833" t="str">
            <v>Gaspésie-Iles-de-la-Madeleine</v>
          </cell>
          <cell r="D833" t="str">
            <v>Dow(Douglas)</v>
          </cell>
          <cell r="F833" t="str">
            <v>322 route 132</v>
          </cell>
          <cell r="G833" t="str">
            <v>Port-Daniel-Gascons</v>
          </cell>
          <cell r="H833" t="str">
            <v>G0C2N0</v>
          </cell>
          <cell r="I833">
            <v>418</v>
          </cell>
          <cell r="J833">
            <v>3965313</v>
          </cell>
          <cell r="K833">
            <v>75</v>
          </cell>
          <cell r="L833">
            <v>5416</v>
          </cell>
          <cell r="M833">
            <v>82</v>
          </cell>
          <cell r="N833">
            <v>9830</v>
          </cell>
        </row>
        <row r="834">
          <cell r="A834">
            <v>567644</v>
          </cell>
          <cell r="B834" t="str">
            <v>12</v>
          </cell>
          <cell r="C834" t="str">
            <v>Chaudière-Appalaches</v>
          </cell>
          <cell r="D834" t="str">
            <v>Ferme Pasquier enr.</v>
          </cell>
          <cell r="E834" t="str">
            <v>Paquet(Charles)</v>
          </cell>
          <cell r="F834" t="str">
            <v>1646, route Marie-Victorin</v>
          </cell>
          <cell r="G834" t="str">
            <v>Saint-Nicolas</v>
          </cell>
          <cell r="H834" t="str">
            <v>G7A4H2</v>
          </cell>
          <cell r="I834">
            <v>418</v>
          </cell>
          <cell r="J834">
            <v>8312465</v>
          </cell>
          <cell r="K834">
            <v>30</v>
          </cell>
          <cell r="L834">
            <v>3652</v>
          </cell>
          <cell r="M834">
            <v>35</v>
          </cell>
          <cell r="N834">
            <v>5393</v>
          </cell>
        </row>
        <row r="835">
          <cell r="A835">
            <v>568279</v>
          </cell>
          <cell r="B835" t="str">
            <v>17</v>
          </cell>
          <cell r="C835" t="str">
            <v>Centre-du-Québec</v>
          </cell>
          <cell r="D835" t="str">
            <v>Ferme Monlien (1987) enr.</v>
          </cell>
          <cell r="E835" t="str">
            <v>Desharnais(Rémi)</v>
          </cell>
          <cell r="F835" t="str">
            <v>401, de l'Accueil</v>
          </cell>
          <cell r="G835" t="str">
            <v>Chesterville</v>
          </cell>
          <cell r="H835" t="str">
            <v>G0P1J0</v>
          </cell>
          <cell r="I835">
            <v>819</v>
          </cell>
          <cell r="J835">
            <v>3822839</v>
          </cell>
          <cell r="K835">
            <v>57</v>
          </cell>
          <cell r="L835">
            <v>8011</v>
          </cell>
          <cell r="M835">
            <v>56</v>
          </cell>
          <cell r="N835">
            <v>3818</v>
          </cell>
        </row>
        <row r="836">
          <cell r="A836">
            <v>568527</v>
          </cell>
          <cell r="B836" t="str">
            <v>14</v>
          </cell>
          <cell r="C836" t="str">
            <v>Lanaudière</v>
          </cell>
          <cell r="D836" t="str">
            <v>2529-6716 Québec inc.</v>
          </cell>
          <cell r="E836" t="str">
            <v>Pelland(Chantal)</v>
          </cell>
          <cell r="F836" t="str">
            <v>780 3e Rang</v>
          </cell>
          <cell r="G836" t="str">
            <v>Saint-Gabriel-de-Brandon</v>
          </cell>
          <cell r="H836" t="str">
            <v>J0K2N0</v>
          </cell>
          <cell r="I836">
            <v>450</v>
          </cell>
          <cell r="J836">
            <v>8352486</v>
          </cell>
          <cell r="K836">
            <v>28</v>
          </cell>
          <cell r="L836">
            <v>6307</v>
          </cell>
          <cell r="M836">
            <v>25</v>
          </cell>
          <cell r="N836">
            <v>6376</v>
          </cell>
        </row>
        <row r="837">
          <cell r="A837">
            <v>568634</v>
          </cell>
          <cell r="B837" t="str">
            <v>08</v>
          </cell>
          <cell r="C837" t="str">
            <v>Abitibi-Témiscamingue</v>
          </cell>
          <cell r="D837" t="str">
            <v>Ferme Lortan enr.</v>
          </cell>
          <cell r="E837" t="str">
            <v>Lacroix(Gaétan)</v>
          </cell>
          <cell r="F837" t="str">
            <v>504, rang 9</v>
          </cell>
          <cell r="G837" t="str">
            <v>Saint-Eugène-de-Guigues</v>
          </cell>
          <cell r="H837" t="str">
            <v>J0Z3L0</v>
          </cell>
          <cell r="I837">
            <v>819</v>
          </cell>
          <cell r="J837">
            <v>7852007</v>
          </cell>
          <cell r="K837">
            <v>93</v>
          </cell>
          <cell r="L837">
            <v>13247</v>
          </cell>
          <cell r="M837">
            <v>96</v>
          </cell>
        </row>
        <row r="838">
          <cell r="A838">
            <v>568808</v>
          </cell>
          <cell r="B838" t="str">
            <v>03</v>
          </cell>
          <cell r="C838" t="str">
            <v>Capitale-Nationale</v>
          </cell>
          <cell r="D838" t="str">
            <v>Ferme Foragro inc.</v>
          </cell>
          <cell r="E838" t="str">
            <v>Julien(Réjean)</v>
          </cell>
          <cell r="F838" t="str">
            <v>315, rang Saint-Antoine</v>
          </cell>
          <cell r="G838" t="str">
            <v>Saint-Léonard-de-Portneuf</v>
          </cell>
          <cell r="H838" t="str">
            <v>G0A4A0</v>
          </cell>
          <cell r="I838">
            <v>418</v>
          </cell>
          <cell r="J838">
            <v>3376482</v>
          </cell>
          <cell r="K838">
            <v>114</v>
          </cell>
          <cell r="L838">
            <v>17680</v>
          </cell>
          <cell r="M838">
            <v>122</v>
          </cell>
          <cell r="N838">
            <v>27727</v>
          </cell>
        </row>
        <row r="839">
          <cell r="A839">
            <v>568899</v>
          </cell>
          <cell r="B839" t="str">
            <v>05</v>
          </cell>
          <cell r="C839" t="str">
            <v>Estrie</v>
          </cell>
          <cell r="D839" t="str">
            <v>Ferme Daniel &amp; Maryse S.E.N.C.</v>
          </cell>
          <cell r="E839" t="str">
            <v>Fauteux(Daniel)</v>
          </cell>
          <cell r="F839" t="str">
            <v>1620, ch. Peasley</v>
          </cell>
          <cell r="G839" t="str">
            <v>Stanstead-Est</v>
          </cell>
          <cell r="H839" t="str">
            <v>J0B3E0</v>
          </cell>
          <cell r="I839">
            <v>819</v>
          </cell>
          <cell r="J839">
            <v>8765444</v>
          </cell>
          <cell r="K839">
            <v>75</v>
          </cell>
          <cell r="L839">
            <v>39582</v>
          </cell>
          <cell r="M839">
            <v>60</v>
          </cell>
          <cell r="N839">
            <v>18759</v>
          </cell>
        </row>
        <row r="840">
          <cell r="A840">
            <v>568964</v>
          </cell>
          <cell r="B840" t="str">
            <v>05</v>
          </cell>
          <cell r="C840" t="str">
            <v>Estrie</v>
          </cell>
          <cell r="D840" t="str">
            <v>Ferme Clauber enr.</v>
          </cell>
          <cell r="E840" t="str">
            <v>Bernard(Jean-Yves)</v>
          </cell>
          <cell r="F840" t="str">
            <v>301, rang 6</v>
          </cell>
          <cell r="G840" t="str">
            <v>Courcelles</v>
          </cell>
          <cell r="H840" t="str">
            <v>G0M1C0</v>
          </cell>
          <cell r="I840">
            <v>418</v>
          </cell>
          <cell r="J840">
            <v>4835707</v>
          </cell>
          <cell r="K840">
            <v>36</v>
          </cell>
          <cell r="L840">
            <v>7067</v>
          </cell>
        </row>
        <row r="841">
          <cell r="A841">
            <v>569178</v>
          </cell>
          <cell r="B841" t="str">
            <v>02</v>
          </cell>
          <cell r="C841" t="str">
            <v>Saguenay-Lac-Saint-Jean</v>
          </cell>
          <cell r="D841" t="str">
            <v>Munger Louise et Simard Jacques</v>
          </cell>
          <cell r="E841" t="str">
            <v>Simard(Jacques)</v>
          </cell>
          <cell r="F841" t="str">
            <v>1235 Carreau Gervais</v>
          </cell>
          <cell r="G841" t="str">
            <v>Saint-Nazaire</v>
          </cell>
          <cell r="H841" t="str">
            <v>G0W2V0</v>
          </cell>
          <cell r="I841">
            <v>418</v>
          </cell>
          <cell r="J841">
            <v>6683497</v>
          </cell>
          <cell r="K841">
            <v>105</v>
          </cell>
          <cell r="L841">
            <v>28877</v>
          </cell>
          <cell r="M841">
            <v>104</v>
          </cell>
          <cell r="N841">
            <v>31485</v>
          </cell>
        </row>
        <row r="842">
          <cell r="A842">
            <v>569186</v>
          </cell>
          <cell r="B842" t="str">
            <v>15</v>
          </cell>
          <cell r="C842" t="str">
            <v>Laurentides</v>
          </cell>
          <cell r="D842" t="str">
            <v>Ferme Maroll S.E.N.C.</v>
          </cell>
          <cell r="E842" t="str">
            <v>(Mario et Raymonde Aubin)</v>
          </cell>
          <cell r="F842" t="str">
            <v>2201, ch. rang 5 Sud</v>
          </cell>
          <cell r="G842" t="str">
            <v>Mont-Laurier</v>
          </cell>
          <cell r="H842" t="str">
            <v>J9L3G7</v>
          </cell>
          <cell r="I842">
            <v>819</v>
          </cell>
          <cell r="J842">
            <v>6232285</v>
          </cell>
          <cell r="K842">
            <v>111</v>
          </cell>
          <cell r="L842">
            <v>13686</v>
          </cell>
          <cell r="M842">
            <v>111</v>
          </cell>
          <cell r="N842">
            <v>15793</v>
          </cell>
        </row>
        <row r="843">
          <cell r="A843">
            <v>569442</v>
          </cell>
          <cell r="B843" t="str">
            <v>05</v>
          </cell>
          <cell r="C843" t="str">
            <v>Estrie</v>
          </cell>
          <cell r="D843" t="str">
            <v>Garfat Gordon &amp; Timothy</v>
          </cell>
          <cell r="F843" t="str">
            <v>812 Spring Road</v>
          </cell>
          <cell r="G843" t="str">
            <v>Ascot Corner</v>
          </cell>
          <cell r="H843" t="str">
            <v>J0B1A0</v>
          </cell>
          <cell r="I843">
            <v>819</v>
          </cell>
          <cell r="J843">
            <v>5626245</v>
          </cell>
          <cell r="K843">
            <v>68</v>
          </cell>
          <cell r="L843">
            <v>13325</v>
          </cell>
          <cell r="M843">
            <v>82</v>
          </cell>
          <cell r="N843">
            <v>5438</v>
          </cell>
        </row>
        <row r="844">
          <cell r="A844">
            <v>569459</v>
          </cell>
          <cell r="B844" t="str">
            <v>17</v>
          </cell>
          <cell r="C844" t="str">
            <v>Centre-du-Québec</v>
          </cell>
          <cell r="D844" t="str">
            <v>Ferme Bernard Fortier SENC</v>
          </cell>
          <cell r="E844" t="str">
            <v>Fortier(Bernard)</v>
          </cell>
          <cell r="F844" t="str">
            <v>1734 rang 2</v>
          </cell>
          <cell r="G844" t="str">
            <v>Saint-Pierre-Baptiste</v>
          </cell>
          <cell r="H844" t="str">
            <v>G0P1K0</v>
          </cell>
          <cell r="I844">
            <v>418</v>
          </cell>
          <cell r="J844">
            <v>4532475</v>
          </cell>
          <cell r="K844">
            <v>57</v>
          </cell>
          <cell r="L844">
            <v>4063</v>
          </cell>
          <cell r="M844">
            <v>56</v>
          </cell>
          <cell r="N844">
            <v>8514</v>
          </cell>
        </row>
        <row r="845">
          <cell r="A845">
            <v>569467</v>
          </cell>
          <cell r="B845" t="str">
            <v>17</v>
          </cell>
          <cell r="C845" t="str">
            <v>Centre-du-Québec</v>
          </cell>
          <cell r="D845" t="str">
            <v>Ferme Pamaïsa S.E.N.C.</v>
          </cell>
          <cell r="E845" t="str">
            <v>Godbout(Paul)</v>
          </cell>
          <cell r="F845" t="str">
            <v>1461, Rang 1</v>
          </cell>
          <cell r="G845" t="str">
            <v>Saint-Pierre-Baptiste</v>
          </cell>
          <cell r="H845" t="str">
            <v>G0P1K0</v>
          </cell>
          <cell r="I845">
            <v>819</v>
          </cell>
          <cell r="J845">
            <v>3654545</v>
          </cell>
          <cell r="K845">
            <v>107</v>
          </cell>
          <cell r="L845">
            <v>14286</v>
          </cell>
          <cell r="M845">
            <v>80</v>
          </cell>
          <cell r="N845">
            <v>44950</v>
          </cell>
        </row>
        <row r="846">
          <cell r="A846">
            <v>570267</v>
          </cell>
          <cell r="B846" t="str">
            <v>12</v>
          </cell>
          <cell r="C846" t="str">
            <v>Chaudière-Appalaches</v>
          </cell>
          <cell r="D846" t="str">
            <v>Larochelle(Félix)</v>
          </cell>
          <cell r="F846" t="str">
            <v>1164, rang Petit-Buckland</v>
          </cell>
          <cell r="G846" t="str">
            <v>Saint-Lazare-de-Bellechasse</v>
          </cell>
          <cell r="H846" t="str">
            <v>G0R3J0</v>
          </cell>
          <cell r="I846">
            <v>418</v>
          </cell>
          <cell r="J846">
            <v>8833578</v>
          </cell>
          <cell r="K846">
            <v>10</v>
          </cell>
          <cell r="L846">
            <v>1340</v>
          </cell>
        </row>
        <row r="847">
          <cell r="A847">
            <v>570911</v>
          </cell>
          <cell r="B847" t="str">
            <v>02</v>
          </cell>
          <cell r="C847" t="str">
            <v>Saguenay-Lac-Saint-Jean</v>
          </cell>
          <cell r="D847" t="str">
            <v>Ferme Alcasyl enr.</v>
          </cell>
          <cell r="E847" t="str">
            <v>Chamberland(Sylvain)</v>
          </cell>
          <cell r="F847" t="str">
            <v>19 rue du Collège</v>
          </cell>
          <cell r="G847" t="str">
            <v>Saint-André-du-Lac-Saint-Jean</v>
          </cell>
          <cell r="H847" t="str">
            <v>G0W2K0</v>
          </cell>
          <cell r="I847">
            <v>418</v>
          </cell>
          <cell r="J847">
            <v>3498418</v>
          </cell>
          <cell r="K847">
            <v>32</v>
          </cell>
          <cell r="L847">
            <v>1776</v>
          </cell>
          <cell r="M847">
            <v>65</v>
          </cell>
          <cell r="N847">
            <v>5715</v>
          </cell>
        </row>
        <row r="848">
          <cell r="A848">
            <v>570937</v>
          </cell>
          <cell r="B848" t="str">
            <v>16</v>
          </cell>
          <cell r="C848" t="str">
            <v>Montérégie</v>
          </cell>
          <cell r="D848" t="str">
            <v>Ferme Rémi Savoie inc.</v>
          </cell>
          <cell r="E848" t="str">
            <v>Savoie(Francine Breton &amp; Rémi)</v>
          </cell>
          <cell r="F848" t="str">
            <v>2004, 6e Rang</v>
          </cell>
          <cell r="G848" t="str">
            <v>Roxton Falls</v>
          </cell>
          <cell r="H848" t="str">
            <v>J0H1E0</v>
          </cell>
          <cell r="I848">
            <v>450</v>
          </cell>
          <cell r="J848">
            <v>3722198</v>
          </cell>
          <cell r="K848">
            <v>20</v>
          </cell>
          <cell r="L848">
            <v>4471</v>
          </cell>
          <cell r="M848">
            <v>27</v>
          </cell>
          <cell r="N848">
            <v>5623</v>
          </cell>
        </row>
        <row r="849">
          <cell r="A849">
            <v>571273</v>
          </cell>
          <cell r="B849" t="str">
            <v>12</v>
          </cell>
          <cell r="C849" t="str">
            <v>Chaudière-Appalaches</v>
          </cell>
          <cell r="D849" t="str">
            <v>Lafontaine(Lisette)</v>
          </cell>
          <cell r="F849" t="str">
            <v>19, rang du Moulin</v>
          </cell>
          <cell r="G849" t="str">
            <v>Saint-Léon-de-Standon</v>
          </cell>
          <cell r="H849" t="str">
            <v>G0R4L0</v>
          </cell>
          <cell r="I849">
            <v>418</v>
          </cell>
          <cell r="J849">
            <v>6422877</v>
          </cell>
          <cell r="K849">
            <v>25</v>
          </cell>
          <cell r="L849">
            <v>3910</v>
          </cell>
          <cell r="M849">
            <v>24</v>
          </cell>
          <cell r="N849">
            <v>6569</v>
          </cell>
        </row>
        <row r="850">
          <cell r="A850">
            <v>571539</v>
          </cell>
          <cell r="B850" t="str">
            <v>01</v>
          </cell>
          <cell r="C850" t="str">
            <v>Bas-Saint-Laurent</v>
          </cell>
          <cell r="D850" t="str">
            <v>Ferme de la Coulée</v>
          </cell>
          <cell r="E850" t="str">
            <v>Gagnon(Jean Blouin et Ginette)</v>
          </cell>
          <cell r="F850" t="str">
            <v>114 rang de la Coulée</v>
          </cell>
          <cell r="G850" t="str">
            <v>Matane</v>
          </cell>
          <cell r="H850" t="str">
            <v>G4W9A2</v>
          </cell>
          <cell r="I850">
            <v>418</v>
          </cell>
          <cell r="J850">
            <v>5620902</v>
          </cell>
          <cell r="K850">
            <v>45</v>
          </cell>
          <cell r="L850">
            <v>6986</v>
          </cell>
          <cell r="M850">
            <v>47</v>
          </cell>
          <cell r="N850">
            <v>9633</v>
          </cell>
        </row>
        <row r="851">
          <cell r="A851">
            <v>571737</v>
          </cell>
          <cell r="B851" t="str">
            <v>16</v>
          </cell>
          <cell r="C851" t="str">
            <v>Montérégie</v>
          </cell>
          <cell r="D851" t="str">
            <v>Ferme Brodic</v>
          </cell>
          <cell r="E851" t="str">
            <v>Brodeur(Florian)</v>
          </cell>
          <cell r="F851" t="str">
            <v>421, route 116</v>
          </cell>
          <cell r="G851" t="str">
            <v>Sainte-Christine</v>
          </cell>
          <cell r="H851" t="str">
            <v>J0H1H0</v>
          </cell>
          <cell r="I851">
            <v>819</v>
          </cell>
          <cell r="J851">
            <v>8582571</v>
          </cell>
          <cell r="K851">
            <v>49</v>
          </cell>
          <cell r="L851">
            <v>3240</v>
          </cell>
          <cell r="M851">
            <v>62</v>
          </cell>
          <cell r="N851">
            <v>12718</v>
          </cell>
        </row>
        <row r="852">
          <cell r="A852">
            <v>571802</v>
          </cell>
          <cell r="B852" t="str">
            <v>01</v>
          </cell>
          <cell r="C852" t="str">
            <v>Bas-Saint-Laurent</v>
          </cell>
          <cell r="D852" t="str">
            <v>Ferme des Érables S.E.N.C.</v>
          </cell>
          <cell r="E852" t="str">
            <v>Gauthier(Martin)</v>
          </cell>
          <cell r="F852" t="str">
            <v>75, rang 3</v>
          </cell>
          <cell r="G852" t="str">
            <v>Matane</v>
          </cell>
          <cell r="H852" t="str">
            <v>G4W9C2</v>
          </cell>
          <cell r="I852">
            <v>418</v>
          </cell>
          <cell r="J852">
            <v>5621741</v>
          </cell>
          <cell r="K852">
            <v>99</v>
          </cell>
          <cell r="L852">
            <v>24847</v>
          </cell>
          <cell r="M852">
            <v>99</v>
          </cell>
          <cell r="N852">
            <v>23745</v>
          </cell>
        </row>
        <row r="853">
          <cell r="A853">
            <v>571810</v>
          </cell>
          <cell r="B853" t="str">
            <v>01</v>
          </cell>
          <cell r="C853" t="str">
            <v>Bas-Saint-Laurent</v>
          </cell>
          <cell r="D853" t="str">
            <v>Ferme Marni inc.</v>
          </cell>
          <cell r="E853" t="str">
            <v>St-Laurent(Marcel)</v>
          </cell>
          <cell r="F853" t="str">
            <v>285 rang 8</v>
          </cell>
          <cell r="G853" t="str">
            <v>Padoue</v>
          </cell>
          <cell r="H853" t="str">
            <v>G0J1X0</v>
          </cell>
          <cell r="I853">
            <v>418</v>
          </cell>
          <cell r="J853">
            <v>7757319</v>
          </cell>
          <cell r="K853">
            <v>119</v>
          </cell>
          <cell r="L853">
            <v>6280</v>
          </cell>
          <cell r="M853">
            <v>114</v>
          </cell>
          <cell r="N853">
            <v>12645</v>
          </cell>
        </row>
        <row r="854">
          <cell r="A854">
            <v>572362</v>
          </cell>
          <cell r="B854" t="str">
            <v>04</v>
          </cell>
          <cell r="C854" t="str">
            <v>Mauricie</v>
          </cell>
          <cell r="D854" t="str">
            <v>Desbiens(Daniel)</v>
          </cell>
          <cell r="F854" t="str">
            <v>820, rang Est</v>
          </cell>
          <cell r="G854" t="str">
            <v>La Tuque</v>
          </cell>
          <cell r="H854" t="str">
            <v>G0X1R0</v>
          </cell>
          <cell r="I854">
            <v>819</v>
          </cell>
          <cell r="J854">
            <v>5232650</v>
          </cell>
          <cell r="K854">
            <v>43</v>
          </cell>
          <cell r="L854">
            <v>16030</v>
          </cell>
          <cell r="M854">
            <v>102</v>
          </cell>
          <cell r="N854">
            <v>31560</v>
          </cell>
        </row>
        <row r="855">
          <cell r="A855">
            <v>572586</v>
          </cell>
          <cell r="B855" t="str">
            <v>17</v>
          </cell>
          <cell r="C855" t="str">
            <v>Centre-du-Québec</v>
          </cell>
          <cell r="D855" t="str">
            <v>Houle(Benoit)</v>
          </cell>
          <cell r="F855" t="str">
            <v>1319, rang 7</v>
          </cell>
          <cell r="G855" t="str">
            <v>Wickham</v>
          </cell>
          <cell r="H855" t="str">
            <v>J0C1S0</v>
          </cell>
          <cell r="I855">
            <v>819</v>
          </cell>
          <cell r="J855">
            <v>3985301</v>
          </cell>
          <cell r="K855">
            <v>82</v>
          </cell>
          <cell r="L855">
            <v>21092</v>
          </cell>
          <cell r="M855">
            <v>73</v>
          </cell>
          <cell r="N855">
            <v>17010</v>
          </cell>
        </row>
        <row r="856">
          <cell r="A856">
            <v>572966</v>
          </cell>
          <cell r="B856" t="str">
            <v>04</v>
          </cell>
          <cell r="C856" t="str">
            <v>Mauricie</v>
          </cell>
          <cell r="D856" t="str">
            <v>Lemay(Jean)</v>
          </cell>
          <cell r="F856" t="str">
            <v>470, Bas St-Joseph</v>
          </cell>
          <cell r="G856" t="str">
            <v>Saint-Barnabé</v>
          </cell>
          <cell r="H856" t="str">
            <v>G0X2K0</v>
          </cell>
          <cell r="I856">
            <v>819</v>
          </cell>
          <cell r="J856">
            <v>2645333</v>
          </cell>
          <cell r="K856">
            <v>60</v>
          </cell>
          <cell r="M856">
            <v>60</v>
          </cell>
          <cell r="N856">
            <v>2796</v>
          </cell>
        </row>
        <row r="857">
          <cell r="A857">
            <v>573600</v>
          </cell>
          <cell r="B857" t="str">
            <v>12</v>
          </cell>
          <cell r="C857" t="str">
            <v>Chaudière-Appalaches</v>
          </cell>
          <cell r="D857" t="str">
            <v>Ferme Alipaul enr.</v>
          </cell>
          <cell r="E857" t="str">
            <v>Pomerleau(Paul-Henri)</v>
          </cell>
          <cell r="F857" t="str">
            <v>432, Rang 4</v>
          </cell>
          <cell r="G857" t="str">
            <v>East Broughton</v>
          </cell>
          <cell r="H857" t="str">
            <v>G0N1G0</v>
          </cell>
          <cell r="I857">
            <v>418</v>
          </cell>
          <cell r="J857">
            <v>4262253</v>
          </cell>
          <cell r="K857">
            <v>10</v>
          </cell>
          <cell r="L857">
            <v>244</v>
          </cell>
        </row>
        <row r="858">
          <cell r="A858">
            <v>573725</v>
          </cell>
          <cell r="B858" t="str">
            <v>01</v>
          </cell>
          <cell r="C858" t="str">
            <v>Bas-Saint-Laurent</v>
          </cell>
          <cell r="D858" t="str">
            <v>Marial Côté inc.</v>
          </cell>
          <cell r="E858" t="str">
            <v>Côté(Marial)</v>
          </cell>
          <cell r="F858" t="str">
            <v>376 rang 3 Est</v>
          </cell>
          <cell r="G858" t="str">
            <v>Saint-Octave-des-Métis</v>
          </cell>
          <cell r="H858" t="str">
            <v>G0J3B0</v>
          </cell>
          <cell r="I858">
            <v>418</v>
          </cell>
          <cell r="J858">
            <v>7755514</v>
          </cell>
          <cell r="K858">
            <v>20</v>
          </cell>
          <cell r="M858">
            <v>20</v>
          </cell>
          <cell r="N858">
            <v>5917</v>
          </cell>
        </row>
        <row r="859">
          <cell r="A859">
            <v>573774</v>
          </cell>
          <cell r="B859" t="str">
            <v>17</v>
          </cell>
          <cell r="C859" t="str">
            <v>Centre-du-Québec</v>
          </cell>
          <cell r="D859" t="str">
            <v>Ferme Bo-Veau</v>
          </cell>
          <cell r="E859" t="str">
            <v>Larochelle(Claude)</v>
          </cell>
          <cell r="F859" t="str">
            <v>2485, rang 7</v>
          </cell>
          <cell r="G859" t="str">
            <v>Tingwick</v>
          </cell>
          <cell r="H859" t="str">
            <v>J0A1L0</v>
          </cell>
          <cell r="I859">
            <v>819</v>
          </cell>
          <cell r="J859">
            <v>3592084</v>
          </cell>
          <cell r="K859">
            <v>191</v>
          </cell>
          <cell r="L859">
            <v>36396</v>
          </cell>
          <cell r="M859">
            <v>196</v>
          </cell>
          <cell r="N859">
            <v>44906</v>
          </cell>
        </row>
        <row r="860">
          <cell r="A860">
            <v>573832</v>
          </cell>
          <cell r="B860" t="str">
            <v>07</v>
          </cell>
          <cell r="C860" t="str">
            <v>Outaouais</v>
          </cell>
          <cell r="D860" t="str">
            <v>Lavergne(Jean-Pierre)</v>
          </cell>
          <cell r="F860" t="str">
            <v>181, chemin Petite-Nation, C.P. 97</v>
          </cell>
          <cell r="G860" t="str">
            <v>Chénéville</v>
          </cell>
          <cell r="H860" t="str">
            <v>J0V1E0</v>
          </cell>
          <cell r="I860">
            <v>819</v>
          </cell>
          <cell r="J860">
            <v>4283309</v>
          </cell>
          <cell r="K860">
            <v>26</v>
          </cell>
        </row>
        <row r="861">
          <cell r="A861">
            <v>573931</v>
          </cell>
          <cell r="B861" t="str">
            <v>17</v>
          </cell>
          <cell r="C861" t="str">
            <v>Centre-du-Québec</v>
          </cell>
          <cell r="D861" t="str">
            <v>Ferme Blandine</v>
          </cell>
          <cell r="E861" t="str">
            <v>Blanchette(Pierre)</v>
          </cell>
          <cell r="F861" t="str">
            <v>519, rue de l'Église</v>
          </cell>
          <cell r="G861" t="str">
            <v>Lemieux</v>
          </cell>
          <cell r="H861" t="str">
            <v>G0X1S0</v>
          </cell>
          <cell r="I861">
            <v>819</v>
          </cell>
          <cell r="J861">
            <v>2832601</v>
          </cell>
          <cell r="K861">
            <v>26</v>
          </cell>
          <cell r="L861">
            <v>2398</v>
          </cell>
          <cell r="M861">
            <v>24</v>
          </cell>
          <cell r="N861">
            <v>2291</v>
          </cell>
        </row>
        <row r="862">
          <cell r="A862">
            <v>574616</v>
          </cell>
          <cell r="B862" t="str">
            <v>01</v>
          </cell>
          <cell r="C862" t="str">
            <v>Bas-Saint-Laurent</v>
          </cell>
          <cell r="D862" t="str">
            <v>Ferme au Bon Plaisir enr.</v>
          </cell>
          <cell r="E862" t="str">
            <v>Truchon(Gaétan Imbeault et Andrée)</v>
          </cell>
          <cell r="F862" t="str">
            <v>814, rang 8 Est</v>
          </cell>
          <cell r="G862" t="str">
            <v>Saint-Adelme</v>
          </cell>
          <cell r="H862" t="str">
            <v>G0J2B0</v>
          </cell>
          <cell r="I862">
            <v>418</v>
          </cell>
          <cell r="J862">
            <v>7334451</v>
          </cell>
          <cell r="K862">
            <v>22</v>
          </cell>
          <cell r="L862">
            <v>6317</v>
          </cell>
          <cell r="M862">
            <v>41</v>
          </cell>
          <cell r="N862">
            <v>5745</v>
          </cell>
        </row>
        <row r="863">
          <cell r="A863">
            <v>575100</v>
          </cell>
          <cell r="B863" t="str">
            <v>07</v>
          </cell>
          <cell r="C863" t="str">
            <v>Outaouais</v>
          </cell>
          <cell r="D863" t="str">
            <v>Ferme Sage enr.</v>
          </cell>
          <cell r="E863" t="str">
            <v>Christensen(Stanley)</v>
          </cell>
          <cell r="F863" t="str">
            <v>157, chemin Sage, c.p. 129</v>
          </cell>
          <cell r="G863" t="str">
            <v>Lac-Sainte-Marie</v>
          </cell>
          <cell r="H863" t="str">
            <v>J0X1Z0</v>
          </cell>
          <cell r="I863">
            <v>819</v>
          </cell>
          <cell r="J863">
            <v>4672979</v>
          </cell>
          <cell r="K863">
            <v>145</v>
          </cell>
          <cell r="L863">
            <v>28098</v>
          </cell>
          <cell r="M863">
            <v>157</v>
          </cell>
          <cell r="N863">
            <v>35307</v>
          </cell>
        </row>
        <row r="864">
          <cell r="A864">
            <v>575423</v>
          </cell>
          <cell r="B864" t="str">
            <v>05</v>
          </cell>
          <cell r="C864" t="str">
            <v>Estrie</v>
          </cell>
          <cell r="D864" t="str">
            <v>La Ferme Franclau inc.</v>
          </cell>
          <cell r="E864" t="str">
            <v>Boulanger(Martin)</v>
          </cell>
          <cell r="F864" t="str">
            <v>410, rang 6</v>
          </cell>
          <cell r="G864" t="str">
            <v>Courcelles</v>
          </cell>
          <cell r="H864" t="str">
            <v>G0M1C0</v>
          </cell>
          <cell r="I864">
            <v>418</v>
          </cell>
          <cell r="J864">
            <v>4835304</v>
          </cell>
          <cell r="K864">
            <v>71</v>
          </cell>
          <cell r="L864">
            <v>13934</v>
          </cell>
          <cell r="M864">
            <v>79</v>
          </cell>
          <cell r="N864">
            <v>13608</v>
          </cell>
        </row>
        <row r="865">
          <cell r="A865">
            <v>575878</v>
          </cell>
          <cell r="B865" t="str">
            <v>15</v>
          </cell>
          <cell r="C865" t="str">
            <v>Laurentides</v>
          </cell>
          <cell r="D865" t="str">
            <v>Ferme Le Patriote S.E.N.C.</v>
          </cell>
          <cell r="E865" t="str">
            <v>Patry(François et Rachelle)</v>
          </cell>
          <cell r="F865" t="str">
            <v>135, rang 2 Moreau</v>
          </cell>
          <cell r="G865" t="str">
            <v>Ferme-Neuve</v>
          </cell>
          <cell r="H865" t="str">
            <v>J0W1C0</v>
          </cell>
          <cell r="I865">
            <v>819</v>
          </cell>
          <cell r="J865">
            <v>5874477</v>
          </cell>
          <cell r="K865">
            <v>38</v>
          </cell>
          <cell r="L865">
            <v>6124</v>
          </cell>
          <cell r="M865">
            <v>27</v>
          </cell>
          <cell r="N865">
            <v>6068</v>
          </cell>
        </row>
        <row r="866">
          <cell r="A866">
            <v>576587</v>
          </cell>
          <cell r="B866" t="str">
            <v>12</v>
          </cell>
          <cell r="C866" t="str">
            <v>Chaudière-Appalaches</v>
          </cell>
          <cell r="D866" t="str">
            <v>Ferme G.R.Y. Cim. inc.</v>
          </cell>
          <cell r="E866" t="str">
            <v>Cimon(J-François &amp; Raymond)</v>
          </cell>
          <cell r="F866" t="str">
            <v>6600, chemin des Tours</v>
          </cell>
          <cell r="G866" t="str">
            <v>Thetford Mines</v>
          </cell>
          <cell r="H866" t="str">
            <v>G6H3E8</v>
          </cell>
          <cell r="I866">
            <v>418</v>
          </cell>
          <cell r="J866">
            <v>3357096</v>
          </cell>
          <cell r="K866">
            <v>38</v>
          </cell>
          <cell r="L866">
            <v>501</v>
          </cell>
          <cell r="M866">
            <v>39</v>
          </cell>
          <cell r="N866">
            <v>267</v>
          </cell>
        </row>
        <row r="867">
          <cell r="A867">
            <v>576595</v>
          </cell>
          <cell r="B867" t="str">
            <v>16</v>
          </cell>
          <cell r="C867" t="str">
            <v>Montérégie</v>
          </cell>
          <cell r="D867" t="str">
            <v>Ferme L.R. Picard S.E.N.C.</v>
          </cell>
          <cell r="E867" t="str">
            <v>Picard(Réal)</v>
          </cell>
          <cell r="F867" t="str">
            <v>591, rang Bourgchemin Est</v>
          </cell>
          <cell r="G867" t="str">
            <v>Saint-Hugues</v>
          </cell>
          <cell r="H867" t="str">
            <v>J0H1N0</v>
          </cell>
          <cell r="I867">
            <v>450</v>
          </cell>
          <cell r="J867">
            <v>7942454</v>
          </cell>
          <cell r="K867">
            <v>28</v>
          </cell>
          <cell r="L867">
            <v>9525</v>
          </cell>
          <cell r="M867">
            <v>26</v>
          </cell>
          <cell r="N867">
            <v>6620</v>
          </cell>
        </row>
        <row r="868">
          <cell r="A868">
            <v>576660</v>
          </cell>
          <cell r="B868" t="str">
            <v>12</v>
          </cell>
          <cell r="C868" t="str">
            <v>Chaudière-Appalaches</v>
          </cell>
          <cell r="D868" t="str">
            <v>Ferme B.C.A. S.E.N.C.</v>
          </cell>
          <cell r="E868" t="str">
            <v>Cloutier(Camil)</v>
          </cell>
          <cell r="F868" t="str">
            <v>6531, Rang 6</v>
          </cell>
          <cell r="G868" t="str">
            <v>Saint-Zacharie</v>
          </cell>
          <cell r="H868" t="str">
            <v>G0M2C0</v>
          </cell>
          <cell r="I868">
            <v>418</v>
          </cell>
          <cell r="J868">
            <v>5937364</v>
          </cell>
          <cell r="K868">
            <v>97</v>
          </cell>
          <cell r="L868">
            <v>17246</v>
          </cell>
          <cell r="M868">
            <v>91</v>
          </cell>
          <cell r="N868">
            <v>17119</v>
          </cell>
        </row>
        <row r="869">
          <cell r="A869">
            <v>576835</v>
          </cell>
          <cell r="B869" t="str">
            <v>12</v>
          </cell>
          <cell r="C869" t="str">
            <v>Chaudière-Appalaches</v>
          </cell>
          <cell r="D869" t="str">
            <v>Ferme Beauce Junior enr.</v>
          </cell>
          <cell r="E869" t="str">
            <v>Veilleux(Denis)</v>
          </cell>
          <cell r="F869" t="str">
            <v>7460, 6e Avenue</v>
          </cell>
          <cell r="G869" t="str">
            <v>Saint-Georges (de Beauce)</v>
          </cell>
          <cell r="H869" t="str">
            <v>G5Y5B7</v>
          </cell>
          <cell r="I869">
            <v>418</v>
          </cell>
          <cell r="J869">
            <v>2284517</v>
          </cell>
          <cell r="K869">
            <v>12</v>
          </cell>
          <cell r="L869">
            <v>1680</v>
          </cell>
        </row>
        <row r="870">
          <cell r="A870">
            <v>577155</v>
          </cell>
          <cell r="B870" t="str">
            <v>11</v>
          </cell>
          <cell r="C870" t="str">
            <v>Gaspésie-Iles-de-la-Madeleine</v>
          </cell>
          <cell r="D870" t="str">
            <v>Ferme Jean et Reine Leblanc enr.</v>
          </cell>
          <cell r="E870" t="str">
            <v>Leblanc(Jean)</v>
          </cell>
          <cell r="F870" t="str">
            <v>528 chemin Leblanc</v>
          </cell>
          <cell r="G870" t="str">
            <v>Nouvelle</v>
          </cell>
          <cell r="H870" t="str">
            <v>G0C2G0</v>
          </cell>
          <cell r="I870">
            <v>418</v>
          </cell>
          <cell r="J870">
            <v>7942526</v>
          </cell>
          <cell r="K870">
            <v>76</v>
          </cell>
          <cell r="L870">
            <v>22360</v>
          </cell>
          <cell r="M870">
            <v>63</v>
          </cell>
          <cell r="N870">
            <v>14958</v>
          </cell>
        </row>
        <row r="871">
          <cell r="A871">
            <v>577361</v>
          </cell>
          <cell r="B871" t="str">
            <v>01</v>
          </cell>
          <cell r="C871" t="str">
            <v>Bas-Saint-Laurent</v>
          </cell>
          <cell r="D871" t="str">
            <v>Tremblay(Marcel)</v>
          </cell>
          <cell r="F871" t="str">
            <v>90 Petit rang 2</v>
          </cell>
          <cell r="G871" t="str">
            <v>Causapscal</v>
          </cell>
          <cell r="H871" t="str">
            <v>G0J1J0</v>
          </cell>
          <cell r="I871">
            <v>418</v>
          </cell>
          <cell r="J871">
            <v>7565347</v>
          </cell>
          <cell r="K871">
            <v>16</v>
          </cell>
          <cell r="L871">
            <v>3484</v>
          </cell>
        </row>
        <row r="872">
          <cell r="A872">
            <v>577379</v>
          </cell>
          <cell r="B872" t="str">
            <v>16</v>
          </cell>
          <cell r="C872" t="str">
            <v>Montérégie</v>
          </cell>
          <cell r="D872" t="str">
            <v>Ferme Fort-Berger snc</v>
          </cell>
          <cell r="E872" t="str">
            <v>Dufort(Pierre)</v>
          </cell>
          <cell r="F872" t="str">
            <v>2254, 8ième Rang</v>
          </cell>
          <cell r="G872" t="str">
            <v>Saint-Théodore-d'Acton</v>
          </cell>
          <cell r="H872" t="str">
            <v>J0H1Z0</v>
          </cell>
          <cell r="I872">
            <v>450</v>
          </cell>
          <cell r="J872">
            <v>5463540</v>
          </cell>
          <cell r="K872">
            <v>11</v>
          </cell>
        </row>
        <row r="873">
          <cell r="A873">
            <v>577643</v>
          </cell>
          <cell r="B873" t="str">
            <v>03</v>
          </cell>
          <cell r="C873" t="str">
            <v>Capitale-Nationale</v>
          </cell>
          <cell r="D873" t="str">
            <v>Ferme Lapeltrie S.E.N.C.</v>
          </cell>
          <cell r="E873" t="str">
            <v>Fiset(Richard et Micheline P.)</v>
          </cell>
          <cell r="F873" t="str">
            <v>172-A, rang des Mines</v>
          </cell>
          <cell r="G873" t="str">
            <v>Saint-Augustin-de-Desmaures</v>
          </cell>
          <cell r="H873" t="str">
            <v>G3A1W8</v>
          </cell>
          <cell r="I873">
            <v>418</v>
          </cell>
          <cell r="J873">
            <v>8783730</v>
          </cell>
          <cell r="K873">
            <v>13</v>
          </cell>
          <cell r="L873">
            <v>3551</v>
          </cell>
          <cell r="M873">
            <v>15</v>
          </cell>
          <cell r="N873">
            <v>4265</v>
          </cell>
        </row>
        <row r="874">
          <cell r="A874">
            <v>577700</v>
          </cell>
          <cell r="B874" t="str">
            <v>03</v>
          </cell>
          <cell r="C874" t="str">
            <v>Capitale-Nationale</v>
          </cell>
          <cell r="D874" t="str">
            <v>Ferme J.P. Morissette inc.</v>
          </cell>
          <cell r="E874" t="str">
            <v>Morissette(Paul)</v>
          </cell>
          <cell r="F874" t="str">
            <v>689, chemin de la Station</v>
          </cell>
          <cell r="G874" t="str">
            <v>Saint-Basile</v>
          </cell>
          <cell r="H874" t="str">
            <v>G0A3G0</v>
          </cell>
          <cell r="I874">
            <v>418</v>
          </cell>
          <cell r="J874">
            <v>3292466</v>
          </cell>
          <cell r="K874">
            <v>39</v>
          </cell>
          <cell r="L874">
            <v>11548</v>
          </cell>
          <cell r="M874">
            <v>43</v>
          </cell>
          <cell r="N874">
            <v>4845</v>
          </cell>
        </row>
        <row r="875">
          <cell r="A875">
            <v>578211</v>
          </cell>
          <cell r="B875" t="str">
            <v>12</v>
          </cell>
          <cell r="C875" t="str">
            <v>Chaudière-Appalaches</v>
          </cell>
          <cell r="D875" t="str">
            <v>Ferme Ferguay enr.</v>
          </cell>
          <cell r="E875" t="str">
            <v>Guay(Gaétan)</v>
          </cell>
          <cell r="F875" t="str">
            <v>247, rang Ste-Anne</v>
          </cell>
          <cell r="G875" t="str">
            <v>Saint-Narcisse-de-Beaurivage</v>
          </cell>
          <cell r="H875" t="str">
            <v>G0S1W0</v>
          </cell>
          <cell r="I875">
            <v>418</v>
          </cell>
          <cell r="J875">
            <v>4754252</v>
          </cell>
          <cell r="K875">
            <v>45</v>
          </cell>
        </row>
        <row r="876">
          <cell r="A876">
            <v>578302</v>
          </cell>
          <cell r="B876" t="str">
            <v>12</v>
          </cell>
          <cell r="C876" t="str">
            <v>Chaudière-Appalaches</v>
          </cell>
          <cell r="D876" t="str">
            <v>Ferme Lougil enr.</v>
          </cell>
          <cell r="E876" t="str">
            <v>Bilodeau(Louise)</v>
          </cell>
          <cell r="F876" t="str">
            <v>698, rang Saint-Pierre</v>
          </cell>
          <cell r="G876" t="str">
            <v>Saint-Frédéric</v>
          </cell>
          <cell r="H876" t="str">
            <v>G0N1P0</v>
          </cell>
          <cell r="I876">
            <v>418</v>
          </cell>
          <cell r="J876">
            <v>4262406</v>
          </cell>
          <cell r="K876">
            <v>26</v>
          </cell>
          <cell r="L876">
            <v>3937</v>
          </cell>
          <cell r="M876">
            <v>28</v>
          </cell>
          <cell r="N876">
            <v>4178</v>
          </cell>
        </row>
        <row r="877">
          <cell r="A877">
            <v>578674</v>
          </cell>
          <cell r="B877" t="str">
            <v>12</v>
          </cell>
          <cell r="C877" t="str">
            <v>Chaudière-Appalaches</v>
          </cell>
          <cell r="D877" t="str">
            <v>Landry(Luc)</v>
          </cell>
          <cell r="F877" t="str">
            <v>2389, chemin Bois Francs Est</v>
          </cell>
          <cell r="G877" t="str">
            <v>Thetford Mines</v>
          </cell>
          <cell r="H877" t="str">
            <v>G6H3C8</v>
          </cell>
          <cell r="I877">
            <v>418</v>
          </cell>
          <cell r="J877">
            <v>3357767</v>
          </cell>
          <cell r="K877">
            <v>79</v>
          </cell>
          <cell r="L877">
            <v>8904</v>
          </cell>
          <cell r="M877">
            <v>80</v>
          </cell>
          <cell r="N877">
            <v>8529</v>
          </cell>
        </row>
        <row r="878">
          <cell r="A878">
            <v>579201</v>
          </cell>
          <cell r="B878" t="str">
            <v>05</v>
          </cell>
          <cell r="C878" t="str">
            <v>Estrie</v>
          </cell>
          <cell r="D878" t="str">
            <v>Ferme Michel Dame Enregistrée</v>
          </cell>
          <cell r="E878" t="str">
            <v>Dame(Michel)</v>
          </cell>
          <cell r="F878" t="str">
            <v>920, chemin Ste-Anne</v>
          </cell>
          <cell r="G878" t="str">
            <v>Stukely-Sud</v>
          </cell>
          <cell r="H878" t="str">
            <v>J0E2J0</v>
          </cell>
          <cell r="I878">
            <v>450</v>
          </cell>
          <cell r="J878">
            <v>5391014</v>
          </cell>
          <cell r="K878">
            <v>52</v>
          </cell>
          <cell r="L878">
            <v>9730</v>
          </cell>
          <cell r="M878">
            <v>51</v>
          </cell>
          <cell r="N878">
            <v>12311</v>
          </cell>
        </row>
        <row r="879">
          <cell r="A879">
            <v>580381</v>
          </cell>
          <cell r="B879" t="str">
            <v>12</v>
          </cell>
          <cell r="C879" t="str">
            <v>Chaudière-Appalaches</v>
          </cell>
          <cell r="D879" t="str">
            <v>Bélanger Marguerite &amp; Frank Hans</v>
          </cell>
          <cell r="F879" t="str">
            <v>4022, rang Juliaville</v>
          </cell>
          <cell r="G879" t="str">
            <v>Saint-Édouard-de-Lotbinière</v>
          </cell>
          <cell r="H879" t="str">
            <v>G0S1Y0</v>
          </cell>
          <cell r="I879">
            <v>418</v>
          </cell>
          <cell r="J879">
            <v>7962869</v>
          </cell>
          <cell r="K879">
            <v>114</v>
          </cell>
          <cell r="L879">
            <v>15363</v>
          </cell>
          <cell r="M879">
            <v>106</v>
          </cell>
          <cell r="N879">
            <v>14399</v>
          </cell>
        </row>
        <row r="880">
          <cell r="A880">
            <v>580480</v>
          </cell>
          <cell r="B880" t="str">
            <v>17</v>
          </cell>
          <cell r="C880" t="str">
            <v>Centre-du-Québec</v>
          </cell>
          <cell r="D880" t="str">
            <v>Fortier(Gilles)</v>
          </cell>
          <cell r="F880" t="str">
            <v>1117, Rang 11 Nord</v>
          </cell>
          <cell r="G880" t="str">
            <v>Saint-Pierre-Baptiste</v>
          </cell>
          <cell r="H880" t="str">
            <v>G0P1K0</v>
          </cell>
          <cell r="I880">
            <v>418</v>
          </cell>
          <cell r="J880">
            <v>4532202</v>
          </cell>
          <cell r="K880">
            <v>23</v>
          </cell>
          <cell r="L880">
            <v>7405</v>
          </cell>
          <cell r="M880">
            <v>30</v>
          </cell>
          <cell r="N880">
            <v>4849</v>
          </cell>
        </row>
        <row r="881">
          <cell r="A881">
            <v>581454</v>
          </cell>
          <cell r="B881" t="str">
            <v>01</v>
          </cell>
          <cell r="C881" t="str">
            <v>Bas-Saint-Laurent</v>
          </cell>
          <cell r="D881" t="str">
            <v>Ferme Fonds Brûlé enr.</v>
          </cell>
          <cell r="E881" t="str">
            <v>Banville(Raynald)</v>
          </cell>
          <cell r="F881" t="str">
            <v>440, rang 4 Est</v>
          </cell>
          <cell r="G881" t="str">
            <v>Métis-sur-Mer</v>
          </cell>
          <cell r="H881" t="str">
            <v>G0J1S0</v>
          </cell>
          <cell r="I881">
            <v>418</v>
          </cell>
          <cell r="J881">
            <v>9363503</v>
          </cell>
          <cell r="K881">
            <v>117</v>
          </cell>
          <cell r="L881">
            <v>7144</v>
          </cell>
          <cell r="M881">
            <v>124</v>
          </cell>
          <cell r="N881">
            <v>13730</v>
          </cell>
        </row>
        <row r="882">
          <cell r="A882">
            <v>583146</v>
          </cell>
          <cell r="B882" t="str">
            <v>02</v>
          </cell>
          <cell r="C882" t="str">
            <v>Saguenay-Lac-Saint-Jean</v>
          </cell>
          <cell r="D882" t="str">
            <v>Ferme Maurice Dumais inc.</v>
          </cell>
          <cell r="E882" t="str">
            <v>Dumais(Hélène)</v>
          </cell>
          <cell r="F882" t="str">
            <v>10 rang St-Pierre</v>
          </cell>
          <cell r="G882" t="str">
            <v>Dolbeau-Mistassini</v>
          </cell>
          <cell r="H882" t="str">
            <v>G8L5W2</v>
          </cell>
          <cell r="I882">
            <v>418</v>
          </cell>
          <cell r="J882">
            <v>2760264</v>
          </cell>
          <cell r="K882">
            <v>14</v>
          </cell>
          <cell r="L882">
            <v>960</v>
          </cell>
          <cell r="M882">
            <v>16</v>
          </cell>
          <cell r="N882">
            <v>1049</v>
          </cell>
        </row>
        <row r="883">
          <cell r="A883">
            <v>583237</v>
          </cell>
          <cell r="B883" t="str">
            <v>05</v>
          </cell>
          <cell r="C883" t="str">
            <v>Estrie</v>
          </cell>
          <cell r="D883" t="str">
            <v>Douillard Diane &amp; St-Germain Serge</v>
          </cell>
          <cell r="E883" t="str">
            <v>Germai(Diane Douillard et Serge St-)</v>
          </cell>
          <cell r="F883" t="str">
            <v>5 ch. Robinson</v>
          </cell>
          <cell r="G883" t="str">
            <v>Saint-Malo</v>
          </cell>
          <cell r="H883" t="str">
            <v>J0B2Y0</v>
          </cell>
          <cell r="I883">
            <v>819</v>
          </cell>
          <cell r="J883">
            <v>6582100</v>
          </cell>
          <cell r="K883">
            <v>33</v>
          </cell>
          <cell r="L883">
            <v>8578</v>
          </cell>
          <cell r="M883">
            <v>34</v>
          </cell>
          <cell r="N883">
            <v>7766</v>
          </cell>
        </row>
        <row r="884">
          <cell r="A884">
            <v>583294</v>
          </cell>
          <cell r="B884" t="str">
            <v>16</v>
          </cell>
          <cell r="C884" t="str">
            <v>Montérégie</v>
          </cell>
          <cell r="D884" t="str">
            <v>Daniel Gibeault &amp; Diane Poirier</v>
          </cell>
          <cell r="E884" t="str">
            <v>Gibeault(Daniel)</v>
          </cell>
          <cell r="F884" t="str">
            <v>294, rang Grande Ligne</v>
          </cell>
          <cell r="G884" t="str">
            <v>Saint-Joachim-de-Shefford</v>
          </cell>
          <cell r="H884" t="str">
            <v>J0E2G0</v>
          </cell>
          <cell r="I884">
            <v>450</v>
          </cell>
          <cell r="J884">
            <v>5393595</v>
          </cell>
          <cell r="K884">
            <v>47</v>
          </cell>
          <cell r="L884">
            <v>7298</v>
          </cell>
          <cell r="M884">
            <v>39</v>
          </cell>
          <cell r="N884">
            <v>9845</v>
          </cell>
        </row>
        <row r="885">
          <cell r="A885">
            <v>583625</v>
          </cell>
          <cell r="B885" t="str">
            <v>17</v>
          </cell>
          <cell r="C885" t="str">
            <v>Centre-du-Québec</v>
          </cell>
          <cell r="D885" t="str">
            <v>Ferme Courdo S.E.N.C.</v>
          </cell>
          <cell r="E885" t="str">
            <v>Courchesne(Martin)</v>
          </cell>
          <cell r="F885" t="str">
            <v>165, rang 7</v>
          </cell>
          <cell r="G885" t="str">
            <v>Lefebvre</v>
          </cell>
          <cell r="H885" t="str">
            <v>J0H2C0</v>
          </cell>
          <cell r="I885">
            <v>819</v>
          </cell>
          <cell r="J885">
            <v>3942289</v>
          </cell>
          <cell r="K885">
            <v>19</v>
          </cell>
          <cell r="L885">
            <v>3370</v>
          </cell>
          <cell r="M885">
            <v>19</v>
          </cell>
          <cell r="N885">
            <v>1722</v>
          </cell>
        </row>
        <row r="886">
          <cell r="A886">
            <v>584151</v>
          </cell>
          <cell r="B886" t="str">
            <v>12</v>
          </cell>
          <cell r="C886" t="str">
            <v>Chaudière-Appalaches</v>
          </cell>
          <cell r="D886" t="str">
            <v>Ferme Luben enr.</v>
          </cell>
          <cell r="E886" t="str">
            <v>Richard(Luc)</v>
          </cell>
          <cell r="F886" t="str">
            <v>949, rue Gosford Est</v>
          </cell>
          <cell r="G886" t="str">
            <v>Sainte-Agathe-de-Lotbinière</v>
          </cell>
          <cell r="H886" t="str">
            <v>G0S2A0</v>
          </cell>
          <cell r="I886">
            <v>418</v>
          </cell>
          <cell r="J886">
            <v>5992093</v>
          </cell>
          <cell r="K886">
            <v>70</v>
          </cell>
          <cell r="L886">
            <v>18862</v>
          </cell>
          <cell r="M886">
            <v>67</v>
          </cell>
          <cell r="N886">
            <v>15866</v>
          </cell>
        </row>
        <row r="887">
          <cell r="A887">
            <v>584425</v>
          </cell>
          <cell r="B887" t="str">
            <v>12</v>
          </cell>
          <cell r="C887" t="str">
            <v>Chaudière-Appalaches</v>
          </cell>
          <cell r="D887" t="str">
            <v>Ferme Écoloveau S.E.N.C.</v>
          </cell>
          <cell r="E887" t="str">
            <v>Jimmy(Prévost,)</v>
          </cell>
          <cell r="F887" t="str">
            <v>125, rang 5 Nord</v>
          </cell>
          <cell r="G887" t="str">
            <v>Saint-Victor</v>
          </cell>
          <cell r="H887" t="str">
            <v>G0M2B0</v>
          </cell>
          <cell r="I887">
            <v>418</v>
          </cell>
          <cell r="J887">
            <v>5887609</v>
          </cell>
          <cell r="K887">
            <v>77</v>
          </cell>
          <cell r="L887">
            <v>16318</v>
          </cell>
        </row>
        <row r="888">
          <cell r="A888">
            <v>584920</v>
          </cell>
          <cell r="B888" t="str">
            <v>05</v>
          </cell>
          <cell r="C888" t="str">
            <v>Estrie</v>
          </cell>
          <cell r="D888" t="str">
            <v>Ferme Gagné Magog inc.</v>
          </cell>
          <cell r="E888" t="str">
            <v>Gagné(Jean-François)</v>
          </cell>
          <cell r="F888" t="str">
            <v>150, ch. des Pères, R.R.4</v>
          </cell>
          <cell r="G888" t="str">
            <v>Magog</v>
          </cell>
          <cell r="H888" t="str">
            <v>J1X5R9</v>
          </cell>
          <cell r="I888">
            <v>819</v>
          </cell>
          <cell r="J888">
            <v>8437874</v>
          </cell>
          <cell r="K888">
            <v>69</v>
          </cell>
          <cell r="L888">
            <v>14845</v>
          </cell>
          <cell r="M888">
            <v>67</v>
          </cell>
          <cell r="N888">
            <v>18194</v>
          </cell>
        </row>
        <row r="889">
          <cell r="A889">
            <v>584987</v>
          </cell>
          <cell r="B889" t="str">
            <v>12</v>
          </cell>
          <cell r="C889" t="str">
            <v>Chaudière-Appalaches</v>
          </cell>
          <cell r="D889" t="str">
            <v>La Ferme Marie-France et Gilles Cyr</v>
          </cell>
          <cell r="E889" t="str">
            <v>Cyr(Gilles et Marie-France)</v>
          </cell>
          <cell r="F889" t="str">
            <v>60, Route 269</v>
          </cell>
          <cell r="G889" t="str">
            <v>Saint-Jacques-de-Leeds</v>
          </cell>
          <cell r="H889" t="str">
            <v>G0N1J0</v>
          </cell>
          <cell r="I889">
            <v>418</v>
          </cell>
          <cell r="J889">
            <v>4243381</v>
          </cell>
          <cell r="K889">
            <v>46</v>
          </cell>
          <cell r="L889">
            <v>8140</v>
          </cell>
          <cell r="M889">
            <v>45</v>
          </cell>
          <cell r="N889">
            <v>2259</v>
          </cell>
        </row>
        <row r="890">
          <cell r="A890">
            <v>585745</v>
          </cell>
          <cell r="B890" t="str">
            <v>01</v>
          </cell>
          <cell r="C890" t="str">
            <v>Bas-Saint-Laurent</v>
          </cell>
          <cell r="D890" t="str">
            <v>Ferme G.D.L. S.E.N.C.</v>
          </cell>
          <cell r="E890" t="str">
            <v>Lavoie(Gratien)</v>
          </cell>
          <cell r="F890" t="str">
            <v>2757 rang 5</v>
          </cell>
          <cell r="G890" t="str">
            <v>Saint-Ulric</v>
          </cell>
          <cell r="H890" t="str">
            <v>G0J3H0</v>
          </cell>
          <cell r="I890">
            <v>418</v>
          </cell>
          <cell r="J890">
            <v>7374455</v>
          </cell>
          <cell r="K890">
            <v>56</v>
          </cell>
          <cell r="L890">
            <v>7464</v>
          </cell>
          <cell r="M890">
            <v>56</v>
          </cell>
          <cell r="N890">
            <v>8505</v>
          </cell>
        </row>
        <row r="891">
          <cell r="A891">
            <v>587121</v>
          </cell>
          <cell r="B891" t="str">
            <v>16</v>
          </cell>
          <cell r="C891" t="str">
            <v>Montérégie</v>
          </cell>
          <cell r="D891" t="str">
            <v>Gagnon(Georges-Émile)</v>
          </cell>
          <cell r="F891" t="str">
            <v>40, rue Dupont, C.P. 24</v>
          </cell>
          <cell r="G891" t="str">
            <v>Warden</v>
          </cell>
          <cell r="H891" t="str">
            <v>J0E2M0</v>
          </cell>
          <cell r="I891">
            <v>450</v>
          </cell>
          <cell r="J891">
            <v>5392013</v>
          </cell>
          <cell r="K891">
            <v>45</v>
          </cell>
          <cell r="L891">
            <v>8585</v>
          </cell>
          <cell r="M891">
            <v>40</v>
          </cell>
          <cell r="N891">
            <v>8585</v>
          </cell>
        </row>
        <row r="892">
          <cell r="A892">
            <v>587204</v>
          </cell>
          <cell r="B892" t="str">
            <v>08</v>
          </cell>
          <cell r="C892" t="str">
            <v>Abitibi-Témiscamingue</v>
          </cell>
          <cell r="D892" t="str">
            <v>Agribi inc.</v>
          </cell>
          <cell r="E892" t="str">
            <v>Fredette(Roger Carignan et Pauline)</v>
          </cell>
          <cell r="F892" t="str">
            <v>4373, route 109 Sud, R.R.3</v>
          </cell>
          <cell r="G892" t="str">
            <v>Amos</v>
          </cell>
          <cell r="H892" t="str">
            <v>J9T3A2</v>
          </cell>
          <cell r="I892">
            <v>819</v>
          </cell>
          <cell r="J892">
            <v>7323042</v>
          </cell>
          <cell r="K892">
            <v>174</v>
          </cell>
          <cell r="L892">
            <v>41363</v>
          </cell>
          <cell r="M892">
            <v>165</v>
          </cell>
          <cell r="N892">
            <v>33285</v>
          </cell>
        </row>
        <row r="893">
          <cell r="A893">
            <v>587428</v>
          </cell>
          <cell r="B893" t="str">
            <v>01</v>
          </cell>
          <cell r="C893" t="str">
            <v>Bas-Saint-Laurent</v>
          </cell>
          <cell r="D893" t="str">
            <v>Ferme Germain et Marjolaine Michaud</v>
          </cell>
          <cell r="E893" t="str">
            <v>Michaud(Germain et Marjolaine)</v>
          </cell>
          <cell r="F893" t="str">
            <v>15 rang 3 Blais Nord</v>
          </cell>
          <cell r="G893" t="str">
            <v>Saint-Tharcisius</v>
          </cell>
          <cell r="H893" t="str">
            <v>G0J3G0</v>
          </cell>
          <cell r="I893">
            <v>418</v>
          </cell>
          <cell r="J893">
            <v>6292118</v>
          </cell>
          <cell r="K893">
            <v>52</v>
          </cell>
          <cell r="L893">
            <v>3808</v>
          </cell>
          <cell r="M893">
            <v>55</v>
          </cell>
          <cell r="N893">
            <v>9175</v>
          </cell>
        </row>
        <row r="894">
          <cell r="A894">
            <v>587725</v>
          </cell>
          <cell r="B894" t="str">
            <v>03</v>
          </cell>
          <cell r="C894" t="str">
            <v>Capitale-Nationale</v>
          </cell>
          <cell r="D894" t="str">
            <v>Ferme Eddy Néron &amp; Fils inc.</v>
          </cell>
          <cell r="E894" t="str">
            <v>Néron(Bernard et Cyrille)</v>
          </cell>
          <cell r="F894" t="str">
            <v>835, rang Saint-Joseph</v>
          </cell>
          <cell r="G894" t="str">
            <v>La Malbaie</v>
          </cell>
          <cell r="H894" t="str">
            <v>G5A2A9</v>
          </cell>
          <cell r="I894">
            <v>418</v>
          </cell>
          <cell r="J894">
            <v>4392121</v>
          </cell>
          <cell r="K894">
            <v>59</v>
          </cell>
          <cell r="L894">
            <v>9885</v>
          </cell>
          <cell r="M894">
            <v>60</v>
          </cell>
          <cell r="N894">
            <v>3911</v>
          </cell>
        </row>
        <row r="895">
          <cell r="A895">
            <v>587873</v>
          </cell>
          <cell r="B895" t="str">
            <v>14</v>
          </cell>
          <cell r="C895" t="str">
            <v>Lanaudière</v>
          </cell>
          <cell r="D895" t="str">
            <v>Ferme Leguyjo enr.</v>
          </cell>
          <cell r="E895" t="str">
            <v>Lépine(Jean-Guy)</v>
          </cell>
          <cell r="F895" t="str">
            <v>1960 rang St-Pierre</v>
          </cell>
          <cell r="G895" t="str">
            <v>Sainte-Élisabeth</v>
          </cell>
          <cell r="H895" t="str">
            <v>J0K2J0</v>
          </cell>
          <cell r="I895">
            <v>450</v>
          </cell>
          <cell r="J895">
            <v>7595060</v>
          </cell>
          <cell r="K895">
            <v>96</v>
          </cell>
          <cell r="L895">
            <v>27491</v>
          </cell>
          <cell r="M895">
            <v>81</v>
          </cell>
          <cell r="N895">
            <v>26189</v>
          </cell>
        </row>
        <row r="896">
          <cell r="A896">
            <v>588103</v>
          </cell>
          <cell r="B896" t="str">
            <v>07</v>
          </cell>
          <cell r="C896" t="str">
            <v>Outaouais</v>
          </cell>
          <cell r="D896" t="str">
            <v>Gauthier(Paul-Émile)</v>
          </cell>
          <cell r="F896" t="str">
            <v>1867, chemin de Montréal Ouest</v>
          </cell>
          <cell r="G896" t="str">
            <v>Gatineau</v>
          </cell>
          <cell r="H896" t="str">
            <v>J8M1P3</v>
          </cell>
          <cell r="I896">
            <v>819</v>
          </cell>
          <cell r="J896">
            <v>9862094</v>
          </cell>
          <cell r="K896">
            <v>52</v>
          </cell>
          <cell r="L896">
            <v>4577</v>
          </cell>
          <cell r="M896">
            <v>25</v>
          </cell>
          <cell r="N896">
            <v>4577</v>
          </cell>
        </row>
        <row r="897">
          <cell r="A897">
            <v>588129</v>
          </cell>
          <cell r="B897" t="str">
            <v>05</v>
          </cell>
          <cell r="C897" t="str">
            <v>Estrie</v>
          </cell>
          <cell r="D897" t="str">
            <v>Ferme Broadvista S.E.N.C.</v>
          </cell>
          <cell r="E897" t="str">
            <v>Powell(Ross Allan)</v>
          </cell>
          <cell r="F897" t="str">
            <v>255, chemin Carrier, R.R. 2</v>
          </cell>
          <cell r="G897" t="str">
            <v>Waterville</v>
          </cell>
          <cell r="H897" t="str">
            <v>J0B3H0</v>
          </cell>
          <cell r="I897">
            <v>819</v>
          </cell>
          <cell r="J897">
            <v>8372951</v>
          </cell>
          <cell r="K897">
            <v>20</v>
          </cell>
          <cell r="L897">
            <v>340</v>
          </cell>
          <cell r="M897">
            <v>15</v>
          </cell>
          <cell r="N897">
            <v>340</v>
          </cell>
        </row>
        <row r="898">
          <cell r="A898">
            <v>588582</v>
          </cell>
          <cell r="B898" t="str">
            <v>12</v>
          </cell>
          <cell r="C898" t="str">
            <v>Chaudière-Appalaches</v>
          </cell>
          <cell r="D898" t="str">
            <v>Ferme R &amp; L Doyon S.E.N.C.</v>
          </cell>
          <cell r="E898" t="str">
            <v>Doyon(Richard)</v>
          </cell>
          <cell r="F898" t="str">
            <v>541, rang Ste-Caroline</v>
          </cell>
          <cell r="G898" t="str">
            <v>Saint-Victor</v>
          </cell>
          <cell r="H898" t="str">
            <v>G0M2B0</v>
          </cell>
          <cell r="I898">
            <v>418</v>
          </cell>
          <cell r="J898">
            <v>5883860</v>
          </cell>
          <cell r="K898">
            <v>65</v>
          </cell>
          <cell r="L898">
            <v>6270</v>
          </cell>
          <cell r="M898">
            <v>72</v>
          </cell>
          <cell r="N898">
            <v>16885</v>
          </cell>
        </row>
        <row r="899">
          <cell r="A899">
            <v>588657</v>
          </cell>
          <cell r="B899" t="str">
            <v>14</v>
          </cell>
          <cell r="C899" t="str">
            <v>Lanaudière</v>
          </cell>
          <cell r="D899" t="str">
            <v>Ferme Lu-Men</v>
          </cell>
          <cell r="E899" t="str">
            <v>Pagé(Clémence C. et Luc)</v>
          </cell>
          <cell r="F899" t="str">
            <v>191, rang 1</v>
          </cell>
          <cell r="G899" t="str">
            <v>Sainte-Mélanie</v>
          </cell>
          <cell r="H899" t="str">
            <v>J0K3A0</v>
          </cell>
          <cell r="I899">
            <v>450</v>
          </cell>
          <cell r="J899">
            <v>7562192</v>
          </cell>
          <cell r="K899">
            <v>22</v>
          </cell>
          <cell r="L899">
            <v>1344</v>
          </cell>
          <cell r="M899">
            <v>25</v>
          </cell>
          <cell r="N899">
            <v>663</v>
          </cell>
        </row>
        <row r="900">
          <cell r="A900">
            <v>588707</v>
          </cell>
          <cell r="B900" t="str">
            <v>14</v>
          </cell>
          <cell r="C900" t="str">
            <v>Lanaudière</v>
          </cell>
          <cell r="D900" t="str">
            <v>Ferme Marcel Deschênes &amp; Fils inc.</v>
          </cell>
          <cell r="E900" t="str">
            <v>Deschênes(Patrick)</v>
          </cell>
          <cell r="F900" t="str">
            <v>2811, rang St-André</v>
          </cell>
          <cell r="G900" t="str">
            <v>Saint-Cuthbert</v>
          </cell>
          <cell r="H900" t="str">
            <v>J0K2C0</v>
          </cell>
          <cell r="I900">
            <v>450</v>
          </cell>
          <cell r="J900">
            <v>8360828</v>
          </cell>
          <cell r="K900">
            <v>37</v>
          </cell>
          <cell r="L900">
            <v>1021</v>
          </cell>
        </row>
        <row r="901">
          <cell r="A901">
            <v>589911</v>
          </cell>
          <cell r="B901" t="str">
            <v>17</v>
          </cell>
          <cell r="C901" t="str">
            <v>Centre-du-Québec</v>
          </cell>
          <cell r="D901" t="str">
            <v>Breton(Claude)</v>
          </cell>
          <cell r="F901" t="str">
            <v>554, chemin Kinnear</v>
          </cell>
          <cell r="G901" t="str">
            <v>Inverness</v>
          </cell>
          <cell r="H901" t="str">
            <v>G0S1K0</v>
          </cell>
          <cell r="I901">
            <v>418</v>
          </cell>
          <cell r="J901">
            <v>4532409</v>
          </cell>
          <cell r="K901">
            <v>49</v>
          </cell>
          <cell r="L901">
            <v>13948</v>
          </cell>
          <cell r="M901">
            <v>49</v>
          </cell>
          <cell r="N901">
            <v>14822</v>
          </cell>
        </row>
        <row r="902">
          <cell r="A902">
            <v>589937</v>
          </cell>
          <cell r="B902" t="str">
            <v>12</v>
          </cell>
          <cell r="C902" t="str">
            <v>Chaudière-Appalaches</v>
          </cell>
          <cell r="D902" t="str">
            <v>Ferme Cyr &amp; Frères inc.</v>
          </cell>
          <cell r="E902" t="str">
            <v>Cyr(Roger et Gaston)</v>
          </cell>
          <cell r="F902" t="str">
            <v>810, Route 269</v>
          </cell>
          <cell r="G902" t="str">
            <v>Saint-Jacques-de-Leeds</v>
          </cell>
          <cell r="H902" t="str">
            <v>G0N1J0</v>
          </cell>
          <cell r="I902">
            <v>418</v>
          </cell>
          <cell r="J902">
            <v>4243591</v>
          </cell>
          <cell r="K902">
            <v>99</v>
          </cell>
          <cell r="L902">
            <v>24545</v>
          </cell>
          <cell r="M902">
            <v>102</v>
          </cell>
          <cell r="N902">
            <v>23736</v>
          </cell>
        </row>
        <row r="903">
          <cell r="A903">
            <v>589960</v>
          </cell>
          <cell r="B903" t="str">
            <v>05</v>
          </cell>
          <cell r="C903" t="str">
            <v>Estrie</v>
          </cell>
          <cell r="D903" t="str">
            <v>Ferme Mon Ami S.E.N.C.</v>
          </cell>
          <cell r="E903" t="str">
            <v>Leduc(André)</v>
          </cell>
          <cell r="F903" t="str">
            <v>370, chemin de l'Église</v>
          </cell>
          <cell r="G903" t="str">
            <v>Bonsecours</v>
          </cell>
          <cell r="H903" t="str">
            <v>J0E1H0</v>
          </cell>
          <cell r="I903">
            <v>450</v>
          </cell>
          <cell r="J903">
            <v>5356693</v>
          </cell>
          <cell r="K903">
            <v>259</v>
          </cell>
          <cell r="L903">
            <v>11674</v>
          </cell>
          <cell r="M903">
            <v>80</v>
          </cell>
          <cell r="N903">
            <v>9261</v>
          </cell>
        </row>
        <row r="904">
          <cell r="A904">
            <v>590786</v>
          </cell>
          <cell r="B904" t="str">
            <v>05</v>
          </cell>
          <cell r="C904" t="str">
            <v>Estrie</v>
          </cell>
          <cell r="D904" t="str">
            <v>Campeau(Roger)</v>
          </cell>
          <cell r="F904" t="str">
            <v>130 rang 1</v>
          </cell>
          <cell r="G904" t="str">
            <v>Saint-Romain</v>
          </cell>
          <cell r="H904" t="str">
            <v>G0Y1L0</v>
          </cell>
          <cell r="I904">
            <v>418</v>
          </cell>
          <cell r="J904">
            <v>4867866</v>
          </cell>
          <cell r="K904">
            <v>74</v>
          </cell>
          <cell r="L904">
            <v>22518</v>
          </cell>
          <cell r="M904">
            <v>68</v>
          </cell>
          <cell r="N904">
            <v>21262</v>
          </cell>
        </row>
        <row r="905">
          <cell r="A905">
            <v>590935</v>
          </cell>
          <cell r="B905" t="str">
            <v>08</v>
          </cell>
          <cell r="C905" t="str">
            <v>Abitibi-Témiscamingue</v>
          </cell>
          <cell r="D905" t="str">
            <v>Ferme des Prés 2006, s.e.n.c.</v>
          </cell>
          <cell r="E905" t="str">
            <v>Lantagne(Guy)</v>
          </cell>
          <cell r="F905" t="str">
            <v>223, chemin des Prés</v>
          </cell>
          <cell r="G905" t="str">
            <v>Saint-Marc-de-Figuery</v>
          </cell>
          <cell r="H905" t="str">
            <v>J0Y1J0</v>
          </cell>
          <cell r="I905">
            <v>819</v>
          </cell>
          <cell r="J905">
            <v>7272922</v>
          </cell>
          <cell r="K905">
            <v>24</v>
          </cell>
          <cell r="L905">
            <v>7208</v>
          </cell>
          <cell r="M905">
            <v>19</v>
          </cell>
          <cell r="N905">
            <v>7535</v>
          </cell>
        </row>
        <row r="906">
          <cell r="A906">
            <v>591800</v>
          </cell>
          <cell r="B906" t="str">
            <v>12</v>
          </cell>
          <cell r="C906" t="str">
            <v>Chaudière-Appalaches</v>
          </cell>
          <cell r="D906" t="str">
            <v>Ferme Bo-Porc enr.</v>
          </cell>
          <cell r="E906" t="str">
            <v>Brouard(Alain, Lucie &amp; Sylvain)</v>
          </cell>
          <cell r="F906" t="str">
            <v>6955, ch. de la Croix</v>
          </cell>
          <cell r="G906" t="str">
            <v>Disraeli</v>
          </cell>
          <cell r="H906" t="str">
            <v>G0N1E0</v>
          </cell>
          <cell r="I906">
            <v>418</v>
          </cell>
          <cell r="J906">
            <v>4492613</v>
          </cell>
          <cell r="K906">
            <v>31</v>
          </cell>
          <cell r="L906">
            <v>4341</v>
          </cell>
          <cell r="M906">
            <v>28</v>
          </cell>
          <cell r="N906">
            <v>4751</v>
          </cell>
        </row>
        <row r="907">
          <cell r="A907">
            <v>592022</v>
          </cell>
          <cell r="B907" t="str">
            <v>14</v>
          </cell>
          <cell r="C907" t="str">
            <v>Lanaudière</v>
          </cell>
          <cell r="D907" t="str">
            <v>Alexander(Alfred J. Jr)</v>
          </cell>
          <cell r="F907" t="str">
            <v>5330 ch Martin</v>
          </cell>
          <cell r="G907" t="str">
            <v>Terrebonne</v>
          </cell>
          <cell r="H907" t="str">
            <v>J6X4H4</v>
          </cell>
          <cell r="I907">
            <v>450</v>
          </cell>
          <cell r="J907">
            <v>4771117</v>
          </cell>
          <cell r="K907">
            <v>16</v>
          </cell>
          <cell r="L907">
            <v>5003</v>
          </cell>
          <cell r="M907">
            <v>15</v>
          </cell>
        </row>
        <row r="908">
          <cell r="A908">
            <v>592295</v>
          </cell>
          <cell r="B908" t="str">
            <v>02</v>
          </cell>
          <cell r="C908" t="str">
            <v>Saguenay-Lac-Saint-Jean</v>
          </cell>
          <cell r="D908" t="str">
            <v>Brassard(Yvon)</v>
          </cell>
          <cell r="F908" t="str">
            <v>1066 rang 3</v>
          </cell>
          <cell r="G908" t="str">
            <v>Saint-Nazaire</v>
          </cell>
          <cell r="H908" t="str">
            <v>G0W2V0</v>
          </cell>
          <cell r="I908">
            <v>418</v>
          </cell>
          <cell r="J908">
            <v>6683870</v>
          </cell>
          <cell r="K908">
            <v>21</v>
          </cell>
          <cell r="L908">
            <v>6193</v>
          </cell>
          <cell r="M908">
            <v>23</v>
          </cell>
          <cell r="N908">
            <v>4949</v>
          </cell>
        </row>
        <row r="909">
          <cell r="A909">
            <v>592485</v>
          </cell>
          <cell r="B909" t="str">
            <v>12</v>
          </cell>
          <cell r="C909" t="str">
            <v>Chaudière-Appalaches</v>
          </cell>
          <cell r="D909" t="str">
            <v>Ferme Lorry enr.</v>
          </cell>
          <cell r="E909" t="str">
            <v>Labbé(Yvon)</v>
          </cell>
          <cell r="F909" t="str">
            <v>81 route Kennedy</v>
          </cell>
          <cell r="G909" t="str">
            <v>Vallée-Jonction</v>
          </cell>
          <cell r="H909" t="str">
            <v>G0S3J0</v>
          </cell>
          <cell r="I909">
            <v>418</v>
          </cell>
          <cell r="J909">
            <v>2535198</v>
          </cell>
          <cell r="K909">
            <v>46</v>
          </cell>
          <cell r="L909">
            <v>8105</v>
          </cell>
          <cell r="M909">
            <v>48</v>
          </cell>
          <cell r="N909">
            <v>11366</v>
          </cell>
        </row>
        <row r="910">
          <cell r="A910">
            <v>592675</v>
          </cell>
          <cell r="B910" t="str">
            <v>03</v>
          </cell>
          <cell r="C910" t="str">
            <v>Capitale-Nationale</v>
          </cell>
          <cell r="D910" t="str">
            <v>Ferme Rochefort inc.</v>
          </cell>
          <cell r="E910" t="str">
            <v>Rochefort(Jean-Luc)</v>
          </cell>
          <cell r="F910" t="str">
            <v>192, rang 1</v>
          </cell>
          <cell r="G910" t="str">
            <v>Saint-Hilarion</v>
          </cell>
          <cell r="H910" t="str">
            <v>G0A3V0</v>
          </cell>
          <cell r="I910">
            <v>418</v>
          </cell>
          <cell r="J910">
            <v>4573857</v>
          </cell>
          <cell r="K910">
            <v>41</v>
          </cell>
          <cell r="L910">
            <v>9843</v>
          </cell>
          <cell r="M910">
            <v>41</v>
          </cell>
          <cell r="N910">
            <v>12556</v>
          </cell>
        </row>
        <row r="911">
          <cell r="A911">
            <v>592899</v>
          </cell>
          <cell r="B911" t="str">
            <v>16</v>
          </cell>
          <cell r="C911" t="str">
            <v>Montérégie</v>
          </cell>
          <cell r="D911" t="str">
            <v>Ferme Payant &amp; Fils enr.</v>
          </cell>
          <cell r="E911" t="str">
            <v>Payant(Sylvain)</v>
          </cell>
          <cell r="F911" t="str">
            <v>427 rang St-Charles</v>
          </cell>
          <cell r="G911" t="str">
            <v>Saint-Chrysostome</v>
          </cell>
          <cell r="H911" t="str">
            <v>J0S1R0</v>
          </cell>
          <cell r="I911">
            <v>450</v>
          </cell>
          <cell r="J911">
            <v>8264217</v>
          </cell>
          <cell r="K911">
            <v>36</v>
          </cell>
          <cell r="L911">
            <v>4408</v>
          </cell>
        </row>
        <row r="912">
          <cell r="A912">
            <v>592907</v>
          </cell>
          <cell r="B912" t="str">
            <v>12</v>
          </cell>
          <cell r="C912" t="str">
            <v>Chaudière-Appalaches</v>
          </cell>
          <cell r="D912" t="str">
            <v>Ferme Reforti S.E.N.C.</v>
          </cell>
          <cell r="E912" t="str">
            <v>Fortier(Réjean)</v>
          </cell>
          <cell r="F912" t="str">
            <v>1275, Route 277</v>
          </cell>
          <cell r="G912" t="str">
            <v>Sainte-Rose-de-Watford</v>
          </cell>
          <cell r="H912" t="str">
            <v>G0R4G0</v>
          </cell>
          <cell r="I912">
            <v>418</v>
          </cell>
          <cell r="J912">
            <v>3833761</v>
          </cell>
          <cell r="K912">
            <v>56</v>
          </cell>
          <cell r="L912">
            <v>6106</v>
          </cell>
          <cell r="M912">
            <v>76</v>
          </cell>
          <cell r="N912">
            <v>7682</v>
          </cell>
        </row>
        <row r="913">
          <cell r="A913">
            <v>593236</v>
          </cell>
          <cell r="B913" t="str">
            <v>11</v>
          </cell>
          <cell r="C913" t="str">
            <v>Gaspésie-Iles-de-la-Madeleine</v>
          </cell>
          <cell r="D913" t="str">
            <v>La Ferme Lancyle enr.</v>
          </cell>
          <cell r="E913" t="str">
            <v>Lancup(Suzanne Cyr et Gilbert)</v>
          </cell>
          <cell r="F913" t="str">
            <v>301, route 132 - C.P. 98</v>
          </cell>
          <cell r="G913" t="str">
            <v>Sainte-Thérèse-de-Gaspé</v>
          </cell>
          <cell r="H913" t="str">
            <v>G0C3B0</v>
          </cell>
          <cell r="I913">
            <v>418</v>
          </cell>
          <cell r="J913">
            <v>3852338</v>
          </cell>
          <cell r="K913">
            <v>70</v>
          </cell>
          <cell r="L913">
            <v>15802</v>
          </cell>
          <cell r="M913">
            <v>77</v>
          </cell>
          <cell r="N913">
            <v>10251</v>
          </cell>
        </row>
        <row r="914">
          <cell r="A914">
            <v>593970</v>
          </cell>
          <cell r="B914" t="str">
            <v>12</v>
          </cell>
          <cell r="C914" t="str">
            <v>Chaudière-Appalaches</v>
          </cell>
          <cell r="D914" t="str">
            <v>Ferme Janole enr.</v>
          </cell>
          <cell r="E914" t="str">
            <v>Paré(Danny)</v>
          </cell>
          <cell r="F914" t="str">
            <v>525, Rang 8</v>
          </cell>
          <cell r="G914" t="str">
            <v>Saint-Pierre-de-Broughton</v>
          </cell>
          <cell r="H914" t="str">
            <v>G0N1T0</v>
          </cell>
          <cell r="I914">
            <v>418</v>
          </cell>
          <cell r="J914">
            <v>4240733</v>
          </cell>
          <cell r="K914">
            <v>97</v>
          </cell>
          <cell r="L914">
            <v>21565</v>
          </cell>
          <cell r="M914">
            <v>97</v>
          </cell>
          <cell r="N914">
            <v>25898</v>
          </cell>
        </row>
        <row r="915">
          <cell r="A915">
            <v>594192</v>
          </cell>
          <cell r="B915" t="str">
            <v>08</v>
          </cell>
          <cell r="C915" t="str">
            <v>Abitibi-Témiscamingue</v>
          </cell>
          <cell r="D915" t="str">
            <v>Ferme Marcel inc.</v>
          </cell>
          <cell r="E915" t="str">
            <v>Roy(Marie-Pierre Allard et Francis)</v>
          </cell>
          <cell r="F915" t="str">
            <v>761, rang 12</v>
          </cell>
          <cell r="G915" t="str">
            <v>Fugèreville</v>
          </cell>
          <cell r="H915" t="str">
            <v>J0Z2A0</v>
          </cell>
          <cell r="I915">
            <v>819</v>
          </cell>
          <cell r="J915">
            <v>7482258</v>
          </cell>
          <cell r="K915">
            <v>82</v>
          </cell>
          <cell r="L915">
            <v>16191</v>
          </cell>
          <cell r="M915">
            <v>85</v>
          </cell>
          <cell r="N915">
            <v>3129</v>
          </cell>
        </row>
        <row r="916">
          <cell r="A916">
            <v>594499</v>
          </cell>
          <cell r="B916" t="str">
            <v>04</v>
          </cell>
          <cell r="C916" t="str">
            <v>Mauricie</v>
          </cell>
          <cell r="D916" t="str">
            <v>Naud, François et Richer, Lise</v>
          </cell>
          <cell r="E916" t="str">
            <v>Naud(François)</v>
          </cell>
          <cell r="F916" t="str">
            <v>1480, rang St-Pierre</v>
          </cell>
          <cell r="G916" t="str">
            <v>Hérouxville</v>
          </cell>
          <cell r="H916" t="str">
            <v>G0X1J0</v>
          </cell>
          <cell r="I916">
            <v>418</v>
          </cell>
          <cell r="J916">
            <v>3655590</v>
          </cell>
          <cell r="K916">
            <v>92</v>
          </cell>
          <cell r="L916">
            <v>21354</v>
          </cell>
          <cell r="M916">
            <v>93</v>
          </cell>
          <cell r="N916">
            <v>23055</v>
          </cell>
        </row>
        <row r="917">
          <cell r="A917">
            <v>594523</v>
          </cell>
          <cell r="B917" t="str">
            <v>05</v>
          </cell>
          <cell r="C917" t="str">
            <v>Estrie</v>
          </cell>
          <cell r="D917" t="str">
            <v>Dawson(Bertrand)</v>
          </cell>
          <cell r="F917" t="str">
            <v>141, chemin Ham</v>
          </cell>
          <cell r="G917" t="str">
            <v>Dudswell</v>
          </cell>
          <cell r="H917" t="str">
            <v>J0B2L0</v>
          </cell>
          <cell r="I917">
            <v>0</v>
          </cell>
          <cell r="J917">
            <v>0</v>
          </cell>
          <cell r="K917">
            <v>30</v>
          </cell>
          <cell r="L917">
            <v>2112</v>
          </cell>
          <cell r="M917">
            <v>24</v>
          </cell>
          <cell r="N917">
            <v>5406</v>
          </cell>
        </row>
        <row r="918">
          <cell r="A918">
            <v>594846</v>
          </cell>
          <cell r="B918" t="str">
            <v>17</v>
          </cell>
          <cell r="C918" t="str">
            <v>Centre-du-Québec</v>
          </cell>
          <cell r="D918" t="str">
            <v>Ferme Méty S.N.C.</v>
          </cell>
          <cell r="E918" t="str">
            <v>Méthot(Johanne Roy &amp; Yvon)</v>
          </cell>
          <cell r="F918" t="str">
            <v>1424, rang 8 Ouest</v>
          </cell>
          <cell r="G918" t="str">
            <v>Inverness</v>
          </cell>
          <cell r="H918" t="str">
            <v>G0S1K0</v>
          </cell>
          <cell r="I918">
            <v>418</v>
          </cell>
          <cell r="J918">
            <v>4532595</v>
          </cell>
          <cell r="K918">
            <v>52</v>
          </cell>
          <cell r="L918">
            <v>8481</v>
          </cell>
          <cell r="M918">
            <v>49</v>
          </cell>
          <cell r="N918">
            <v>12887</v>
          </cell>
        </row>
        <row r="919">
          <cell r="A919">
            <v>594960</v>
          </cell>
          <cell r="B919" t="str">
            <v>17</v>
          </cell>
          <cell r="C919" t="str">
            <v>Centre-du-Québec</v>
          </cell>
          <cell r="D919" t="str">
            <v>Ferme Beaufort S.E.N.C.</v>
          </cell>
          <cell r="E919" t="str">
            <v>Fortier(Jérôme)</v>
          </cell>
          <cell r="F919" t="str">
            <v>91, route 165</v>
          </cell>
          <cell r="G919" t="str">
            <v>Saint-Pierre-Baptiste</v>
          </cell>
          <cell r="H919" t="str">
            <v>G0P1K0</v>
          </cell>
          <cell r="I919">
            <v>418</v>
          </cell>
          <cell r="J919">
            <v>4289465</v>
          </cell>
          <cell r="K919">
            <v>39</v>
          </cell>
          <cell r="L919">
            <v>8607</v>
          </cell>
          <cell r="M919">
            <v>40</v>
          </cell>
          <cell r="N919">
            <v>10999</v>
          </cell>
        </row>
        <row r="920">
          <cell r="A920">
            <v>595025</v>
          </cell>
          <cell r="B920" t="str">
            <v>03</v>
          </cell>
          <cell r="C920" t="str">
            <v>Capitale-Nationale</v>
          </cell>
          <cell r="D920" t="str">
            <v>Ferme Jean et Norma Gagnon S.E.N.C.</v>
          </cell>
          <cell r="E920" t="str">
            <v>Gagnon(Jean et Norma)</v>
          </cell>
          <cell r="F920" t="str">
            <v>2000, chemin Royal</v>
          </cell>
          <cell r="G920" t="str">
            <v>Saint-Pierre-de-l'Ile-d'Orléans</v>
          </cell>
          <cell r="H920" t="str">
            <v>G0A4E0</v>
          </cell>
          <cell r="I920">
            <v>418</v>
          </cell>
          <cell r="J920">
            <v>8282872</v>
          </cell>
          <cell r="K920">
            <v>24</v>
          </cell>
          <cell r="L920">
            <v>2991</v>
          </cell>
        </row>
        <row r="921">
          <cell r="A921">
            <v>595272</v>
          </cell>
          <cell r="B921" t="str">
            <v>12</v>
          </cell>
          <cell r="C921" t="str">
            <v>Chaudière-Appalaches</v>
          </cell>
          <cell r="D921" t="str">
            <v>Ferme Boilard &amp; Boilard enr.</v>
          </cell>
          <cell r="E921" t="str">
            <v>Boilard(Alexandre)</v>
          </cell>
          <cell r="F921" t="str">
            <v>225, Haut de la Paroisse</v>
          </cell>
          <cell r="G921" t="str">
            <v>Saint-Agapit</v>
          </cell>
          <cell r="H921" t="str">
            <v>G0S1Z0</v>
          </cell>
          <cell r="I921">
            <v>418</v>
          </cell>
          <cell r="J921">
            <v>8883268</v>
          </cell>
          <cell r="M921">
            <v>25</v>
          </cell>
          <cell r="N921">
            <v>8041</v>
          </cell>
        </row>
        <row r="922">
          <cell r="A922">
            <v>595546</v>
          </cell>
          <cell r="B922" t="str">
            <v>03</v>
          </cell>
          <cell r="C922" t="str">
            <v>Capitale-Nationale</v>
          </cell>
          <cell r="D922" t="str">
            <v>Ferme Roger et Marie-Rose Marcotte enr.</v>
          </cell>
          <cell r="E922" t="str">
            <v>Marcotte(M.-Rose Guérette et Roger)</v>
          </cell>
          <cell r="F922" t="str">
            <v>219, rang Sainte-Anne</v>
          </cell>
          <cell r="G922" t="str">
            <v>Saint-Basile</v>
          </cell>
          <cell r="H922" t="str">
            <v>G0A3G0</v>
          </cell>
          <cell r="I922">
            <v>418</v>
          </cell>
          <cell r="J922">
            <v>3292392</v>
          </cell>
          <cell r="K922">
            <v>13</v>
          </cell>
        </row>
        <row r="923">
          <cell r="A923">
            <v>595611</v>
          </cell>
          <cell r="B923" t="str">
            <v>07</v>
          </cell>
          <cell r="C923" t="str">
            <v>Outaouais</v>
          </cell>
          <cell r="D923" t="str">
            <v>Leveris(Steven)</v>
          </cell>
          <cell r="F923" t="str">
            <v>55 Stevenson Road, R.R. 2</v>
          </cell>
          <cell r="G923" t="str">
            <v>Campbell's Bay</v>
          </cell>
          <cell r="H923" t="str">
            <v>J0X1K0</v>
          </cell>
          <cell r="I923">
            <v>819</v>
          </cell>
          <cell r="J923">
            <v>6482367</v>
          </cell>
          <cell r="K923">
            <v>71</v>
          </cell>
          <cell r="L923">
            <v>11227</v>
          </cell>
          <cell r="M923">
            <v>72</v>
          </cell>
          <cell r="N923">
            <v>5399</v>
          </cell>
        </row>
        <row r="924">
          <cell r="A924">
            <v>595835</v>
          </cell>
          <cell r="B924" t="str">
            <v>16</v>
          </cell>
          <cell r="C924" t="str">
            <v>Montérégie</v>
          </cell>
          <cell r="D924" t="str">
            <v>Ferme Mapleneath enr.</v>
          </cell>
          <cell r="E924" t="str">
            <v>Hoskin(Bryan)</v>
          </cell>
          <cell r="F924" t="str">
            <v>59, chemin Boulais</v>
          </cell>
          <cell r="G924" t="str">
            <v>Farnham</v>
          </cell>
          <cell r="H924" t="str">
            <v>J2N2P9</v>
          </cell>
          <cell r="I924">
            <v>450</v>
          </cell>
          <cell r="J924">
            <v>2936231</v>
          </cell>
          <cell r="K924">
            <v>18</v>
          </cell>
          <cell r="L924">
            <v>3734</v>
          </cell>
          <cell r="M924">
            <v>20</v>
          </cell>
          <cell r="N924">
            <v>3722</v>
          </cell>
        </row>
        <row r="925">
          <cell r="A925">
            <v>596031</v>
          </cell>
          <cell r="B925" t="str">
            <v>08</v>
          </cell>
          <cell r="C925" t="str">
            <v>Abitibi-Témiscamingue</v>
          </cell>
          <cell r="D925" t="str">
            <v>Breton(Ghislain)</v>
          </cell>
          <cell r="F925" t="str">
            <v>1044, rang 4</v>
          </cell>
          <cell r="G925" t="str">
            <v>Sainte-Germaine-Boulé</v>
          </cell>
          <cell r="H925" t="str">
            <v>J0Z1M0</v>
          </cell>
          <cell r="I925">
            <v>819</v>
          </cell>
          <cell r="J925">
            <v>7876609</v>
          </cell>
          <cell r="K925">
            <v>355</v>
          </cell>
          <cell r="L925">
            <v>55112</v>
          </cell>
          <cell r="M925">
            <v>395</v>
          </cell>
          <cell r="N925">
            <v>69854</v>
          </cell>
        </row>
        <row r="926">
          <cell r="A926">
            <v>596486</v>
          </cell>
          <cell r="B926" t="str">
            <v>08</v>
          </cell>
          <cell r="C926" t="str">
            <v>Abitibi-Témiscamingue</v>
          </cell>
          <cell r="D926" t="str">
            <v>Ferme R. et M. Paquin</v>
          </cell>
          <cell r="E926" t="str">
            <v>Paquin(Michelle Bédard et Raymond)</v>
          </cell>
          <cell r="F926" t="str">
            <v>1038, Route 111 Ouest</v>
          </cell>
          <cell r="G926" t="str">
            <v>Taschereau</v>
          </cell>
          <cell r="H926" t="str">
            <v>J0Z3N0</v>
          </cell>
          <cell r="I926">
            <v>819</v>
          </cell>
          <cell r="J926">
            <v>7962682</v>
          </cell>
          <cell r="K926">
            <v>52</v>
          </cell>
          <cell r="L926">
            <v>11886</v>
          </cell>
          <cell r="M926">
            <v>51</v>
          </cell>
          <cell r="N926">
            <v>3626</v>
          </cell>
        </row>
        <row r="927">
          <cell r="A927">
            <v>596494</v>
          </cell>
          <cell r="B927" t="str">
            <v>07</v>
          </cell>
          <cell r="C927" t="str">
            <v>Outaouais</v>
          </cell>
          <cell r="D927" t="str">
            <v>Cheslock(Allan H.)</v>
          </cell>
          <cell r="F927" t="str">
            <v>543, route 307 Poltimore</v>
          </cell>
          <cell r="G927" t="str">
            <v>Bowman</v>
          </cell>
          <cell r="H927" t="str">
            <v>J0X3C0</v>
          </cell>
          <cell r="I927">
            <v>819</v>
          </cell>
          <cell r="J927">
            <v>4542375</v>
          </cell>
          <cell r="K927">
            <v>44</v>
          </cell>
          <cell r="L927">
            <v>10367</v>
          </cell>
          <cell r="M927">
            <v>45</v>
          </cell>
          <cell r="N927">
            <v>4461</v>
          </cell>
        </row>
        <row r="928">
          <cell r="A928">
            <v>596890</v>
          </cell>
          <cell r="B928" t="str">
            <v>12</v>
          </cell>
          <cell r="C928" t="str">
            <v>Chaudière-Appalaches</v>
          </cell>
          <cell r="D928" t="str">
            <v>Ferme Rive-Sud inc.</v>
          </cell>
          <cell r="E928" t="str">
            <v>Baillargeon(Rémi Audet et Linda)</v>
          </cell>
          <cell r="F928" t="str">
            <v>52, rang 3 Est</v>
          </cell>
          <cell r="G928" t="str">
            <v>Honfleur</v>
          </cell>
          <cell r="H928" t="str">
            <v>G0R1N0</v>
          </cell>
          <cell r="I928">
            <v>418</v>
          </cell>
          <cell r="J928">
            <v>8854629</v>
          </cell>
          <cell r="K928">
            <v>64</v>
          </cell>
          <cell r="L928">
            <v>14146</v>
          </cell>
          <cell r="M928">
            <v>71</v>
          </cell>
          <cell r="N928">
            <v>17952</v>
          </cell>
        </row>
        <row r="929">
          <cell r="A929">
            <v>596916</v>
          </cell>
          <cell r="B929" t="str">
            <v>17</v>
          </cell>
          <cell r="C929" t="str">
            <v>Centre-du-Québec</v>
          </cell>
          <cell r="D929" t="str">
            <v>Boucher Huguette et Jaeggi Gérold</v>
          </cell>
          <cell r="E929" t="str">
            <v>Jaeggi(Gérold)</v>
          </cell>
          <cell r="F929" t="str">
            <v>1895, route 161</v>
          </cell>
          <cell r="G929" t="str">
            <v>Saint-Valère</v>
          </cell>
          <cell r="H929" t="str">
            <v>G0P1M0</v>
          </cell>
          <cell r="I929">
            <v>819</v>
          </cell>
          <cell r="J929">
            <v>3532036</v>
          </cell>
          <cell r="K929">
            <v>144</v>
          </cell>
          <cell r="L929">
            <v>41163</v>
          </cell>
          <cell r="M929">
            <v>135</v>
          </cell>
          <cell r="N929">
            <v>37126</v>
          </cell>
        </row>
        <row r="930">
          <cell r="A930">
            <v>597633</v>
          </cell>
          <cell r="B930" t="str">
            <v>04</v>
          </cell>
          <cell r="C930" t="str">
            <v>Mauricie</v>
          </cell>
          <cell r="D930" t="str">
            <v>Ferme Chaton</v>
          </cell>
          <cell r="E930" t="str">
            <v>Meyerhans(Sylvia et Émile)</v>
          </cell>
          <cell r="F930" t="str">
            <v>761, rang Saint-Charles</v>
          </cell>
          <cell r="G930" t="str">
            <v>Lac-aux-Sables</v>
          </cell>
          <cell r="H930" t="str">
            <v>G0X1M0</v>
          </cell>
          <cell r="I930">
            <v>418</v>
          </cell>
          <cell r="J930">
            <v>2893109</v>
          </cell>
          <cell r="K930">
            <v>125</v>
          </cell>
          <cell r="L930">
            <v>27656</v>
          </cell>
          <cell r="M930">
            <v>137</v>
          </cell>
          <cell r="N930">
            <v>25377</v>
          </cell>
        </row>
        <row r="931">
          <cell r="A931">
            <v>597955</v>
          </cell>
          <cell r="B931" t="str">
            <v>01</v>
          </cell>
          <cell r="C931" t="str">
            <v>Bas-Saint-Laurent</v>
          </cell>
          <cell r="D931" t="str">
            <v>Ferme Sous les Étoiles inc.</v>
          </cell>
          <cell r="E931" t="str">
            <v>Malenfant(Robin)</v>
          </cell>
          <cell r="F931" t="str">
            <v>432 rang 4 Est</v>
          </cell>
          <cell r="G931" t="str">
            <v>Saint-Éloi</v>
          </cell>
          <cell r="H931" t="str">
            <v>G0L2V0</v>
          </cell>
          <cell r="I931">
            <v>418</v>
          </cell>
          <cell r="J931">
            <v>8982218</v>
          </cell>
          <cell r="K931">
            <v>143</v>
          </cell>
          <cell r="L931">
            <v>6775</v>
          </cell>
          <cell r="M931">
            <v>122</v>
          </cell>
          <cell r="N931">
            <v>17433</v>
          </cell>
        </row>
        <row r="932">
          <cell r="A932">
            <v>598995</v>
          </cell>
          <cell r="B932" t="str">
            <v>12</v>
          </cell>
          <cell r="C932" t="str">
            <v>Chaudière-Appalaches</v>
          </cell>
          <cell r="D932" t="str">
            <v>Ferme Micnic inc.</v>
          </cell>
          <cell r="E932" t="str">
            <v>Champagne(Michel)</v>
          </cell>
          <cell r="F932" t="str">
            <v>475, route 269</v>
          </cell>
          <cell r="G932" t="str">
            <v>Saint-Sylvestre</v>
          </cell>
          <cell r="H932" t="str">
            <v>G0S3C0</v>
          </cell>
          <cell r="I932">
            <v>418</v>
          </cell>
          <cell r="J932">
            <v>5962910</v>
          </cell>
          <cell r="K932">
            <v>31</v>
          </cell>
          <cell r="L932">
            <v>1894</v>
          </cell>
          <cell r="M932">
            <v>34</v>
          </cell>
          <cell r="N932">
            <v>2615</v>
          </cell>
        </row>
        <row r="933">
          <cell r="A933">
            <v>599126</v>
          </cell>
          <cell r="B933" t="str">
            <v>16</v>
          </cell>
          <cell r="C933" t="str">
            <v>Montérégie</v>
          </cell>
          <cell r="D933" t="str">
            <v>Lefebvre Michel et Robert Gaétane</v>
          </cell>
          <cell r="E933" t="str">
            <v>Lefebvre(Michel et Gaétane R.)</v>
          </cell>
          <cell r="F933" t="str">
            <v>330, rang St-André</v>
          </cell>
          <cell r="G933" t="str">
            <v>Napierville</v>
          </cell>
          <cell r="H933" t="str">
            <v>J0J1L0</v>
          </cell>
          <cell r="I933">
            <v>450</v>
          </cell>
          <cell r="J933">
            <v>2453849</v>
          </cell>
          <cell r="K933">
            <v>10</v>
          </cell>
          <cell r="L933">
            <v>503</v>
          </cell>
        </row>
        <row r="934">
          <cell r="A934">
            <v>599258</v>
          </cell>
          <cell r="B934" t="str">
            <v>12</v>
          </cell>
          <cell r="C934" t="str">
            <v>Chaudière-Appalaches</v>
          </cell>
          <cell r="D934" t="str">
            <v>Les Elevages Bonneau inc.</v>
          </cell>
          <cell r="E934" t="str">
            <v>Bonneau(Marcel)</v>
          </cell>
          <cell r="F934" t="str">
            <v>918, chemin St-François Ouest</v>
          </cell>
          <cell r="G934" t="str">
            <v>Saint-François-de-la-Rivière-du-Sud</v>
          </cell>
          <cell r="H934" t="str">
            <v>G0R3A0</v>
          </cell>
          <cell r="I934">
            <v>418</v>
          </cell>
          <cell r="J934">
            <v>2597289</v>
          </cell>
          <cell r="K934">
            <v>39</v>
          </cell>
          <cell r="L934">
            <v>5540</v>
          </cell>
          <cell r="M934">
            <v>41</v>
          </cell>
          <cell r="N934">
            <v>6012</v>
          </cell>
        </row>
        <row r="935">
          <cell r="A935">
            <v>600072</v>
          </cell>
          <cell r="B935" t="str">
            <v>12</v>
          </cell>
          <cell r="C935" t="str">
            <v>Chaudière-Appalaches</v>
          </cell>
          <cell r="D935" t="str">
            <v>Ferme Laliluc inc.</v>
          </cell>
          <cell r="E935" t="str">
            <v>Lapointe(Jean-Luc)</v>
          </cell>
          <cell r="F935" t="str">
            <v>335, rang Ste-Caroline</v>
          </cell>
          <cell r="G935" t="str">
            <v>Saint-Jules</v>
          </cell>
          <cell r="H935" t="str">
            <v>G0N1R0</v>
          </cell>
          <cell r="I935">
            <v>418</v>
          </cell>
          <cell r="J935">
            <v>7749402</v>
          </cell>
          <cell r="K935">
            <v>58</v>
          </cell>
          <cell r="L935">
            <v>13137</v>
          </cell>
          <cell r="M935">
            <v>62</v>
          </cell>
          <cell r="N935">
            <v>8367</v>
          </cell>
        </row>
        <row r="936">
          <cell r="A936">
            <v>600189</v>
          </cell>
          <cell r="B936" t="str">
            <v>02</v>
          </cell>
          <cell r="C936" t="str">
            <v>Saguenay-Lac-Saint-Jean</v>
          </cell>
          <cell r="D936" t="str">
            <v>Harvey(Marcellin)</v>
          </cell>
          <cell r="F936" t="str">
            <v>503 rang 5</v>
          </cell>
          <cell r="G936" t="str">
            <v>Saint-Nazaire</v>
          </cell>
          <cell r="H936" t="str">
            <v>G0W2V0</v>
          </cell>
          <cell r="I936">
            <v>418</v>
          </cell>
          <cell r="J936">
            <v>6627445</v>
          </cell>
          <cell r="K936">
            <v>18</v>
          </cell>
          <cell r="L936">
            <v>1315</v>
          </cell>
          <cell r="M936">
            <v>19</v>
          </cell>
          <cell r="N936">
            <v>1315</v>
          </cell>
        </row>
        <row r="937">
          <cell r="A937">
            <v>600304</v>
          </cell>
          <cell r="B937" t="str">
            <v>07</v>
          </cell>
          <cell r="C937" t="str">
            <v>Outaouais</v>
          </cell>
          <cell r="D937" t="str">
            <v>Alvin Butler &amp; Ellen Murphy</v>
          </cell>
          <cell r="E937" t="str">
            <v>Murphy(Alvin Peter Butler et Ellen)</v>
          </cell>
          <cell r="F937" t="str">
            <v>4304, route 315</v>
          </cell>
          <cell r="G937" t="str">
            <v>Mayo</v>
          </cell>
          <cell r="H937" t="str">
            <v>J8L4C9</v>
          </cell>
          <cell r="I937">
            <v>819</v>
          </cell>
          <cell r="J937">
            <v>9863860</v>
          </cell>
          <cell r="K937">
            <v>17</v>
          </cell>
          <cell r="L937">
            <v>504</v>
          </cell>
          <cell r="M937">
            <v>19</v>
          </cell>
          <cell r="N937">
            <v>587</v>
          </cell>
        </row>
        <row r="938">
          <cell r="A938">
            <v>600403</v>
          </cell>
          <cell r="B938" t="str">
            <v>03</v>
          </cell>
          <cell r="C938" t="str">
            <v>Capitale-Nationale</v>
          </cell>
          <cell r="D938" t="str">
            <v>Deschênes Jean et Gravel Pauline</v>
          </cell>
          <cell r="E938" t="str">
            <v>Deschênes(Jean)</v>
          </cell>
          <cell r="F938" t="str">
            <v>1600, rang Saint-Denis</v>
          </cell>
          <cell r="G938" t="str">
            <v>Québec</v>
          </cell>
          <cell r="H938" t="str">
            <v>G2E3L9</v>
          </cell>
          <cell r="I938">
            <v>418</v>
          </cell>
          <cell r="J938">
            <v>8778232</v>
          </cell>
          <cell r="K938">
            <v>986</v>
          </cell>
          <cell r="L938">
            <v>96995</v>
          </cell>
          <cell r="M938">
            <v>333</v>
          </cell>
          <cell r="N938">
            <v>54243</v>
          </cell>
        </row>
        <row r="939">
          <cell r="A939">
            <v>600437</v>
          </cell>
          <cell r="B939" t="str">
            <v>05</v>
          </cell>
          <cell r="C939" t="str">
            <v>Estrie</v>
          </cell>
          <cell r="D939" t="str">
            <v>Ferme A.G. Turmel enr.</v>
          </cell>
          <cell r="E939" t="str">
            <v>Turmel(André)</v>
          </cell>
          <cell r="F939" t="str">
            <v>59, chemin Beaulé</v>
          </cell>
          <cell r="G939" t="str">
            <v>Dudswell</v>
          </cell>
          <cell r="H939" t="str">
            <v>J0B2L0</v>
          </cell>
          <cell r="I939">
            <v>819</v>
          </cell>
          <cell r="J939">
            <v>8876690</v>
          </cell>
          <cell r="K939">
            <v>34</v>
          </cell>
          <cell r="L939">
            <v>1934</v>
          </cell>
          <cell r="M939">
            <v>33</v>
          </cell>
          <cell r="N939">
            <v>3084</v>
          </cell>
        </row>
        <row r="940">
          <cell r="A940">
            <v>600999</v>
          </cell>
          <cell r="B940" t="str">
            <v>12</v>
          </cell>
          <cell r="C940" t="str">
            <v>Chaudière-Appalaches</v>
          </cell>
          <cell r="D940" t="str">
            <v>Ferme Rolantino inc.</v>
          </cell>
          <cell r="E940" t="str">
            <v>Plante(Roland et Benoit)</v>
          </cell>
          <cell r="F940" t="str">
            <v>217, rang Grande Ligne</v>
          </cell>
          <cell r="G940" t="str">
            <v>Saint-Isidore (Beauce-Nord)</v>
          </cell>
          <cell r="H940" t="str">
            <v>G0S2S0</v>
          </cell>
          <cell r="I940">
            <v>418</v>
          </cell>
          <cell r="J940">
            <v>8825757</v>
          </cell>
          <cell r="K940">
            <v>144</v>
          </cell>
          <cell r="L940">
            <v>18130</v>
          </cell>
          <cell r="M940">
            <v>135</v>
          </cell>
          <cell r="N940">
            <v>25885</v>
          </cell>
        </row>
        <row r="941">
          <cell r="A941">
            <v>601930</v>
          </cell>
          <cell r="B941" t="str">
            <v>05</v>
          </cell>
          <cell r="C941" t="str">
            <v>Estrie</v>
          </cell>
          <cell r="D941" t="str">
            <v>Ferme Clémoise enr.</v>
          </cell>
          <cell r="E941" t="str">
            <v>Cloutier(François &amp; Luc)</v>
          </cell>
          <cell r="F941" t="str">
            <v>50 ch de la Rivière Saumons</v>
          </cell>
          <cell r="G941" t="str">
            <v>Weedon</v>
          </cell>
          <cell r="H941" t="str">
            <v>J0B3J0</v>
          </cell>
          <cell r="I941">
            <v>819</v>
          </cell>
          <cell r="J941">
            <v>8772336</v>
          </cell>
          <cell r="K941">
            <v>65</v>
          </cell>
          <cell r="L941">
            <v>14529</v>
          </cell>
          <cell r="M941">
            <v>68</v>
          </cell>
          <cell r="N941">
            <v>10413</v>
          </cell>
        </row>
        <row r="942">
          <cell r="A942">
            <v>602268</v>
          </cell>
          <cell r="B942" t="str">
            <v>16</v>
          </cell>
          <cell r="C942" t="str">
            <v>Montérégie</v>
          </cell>
          <cell r="D942" t="str">
            <v>Ferme du Parc S.E.N.C.</v>
          </cell>
          <cell r="E942" t="str">
            <v>Côté(Nicole Bousquet et André)</v>
          </cell>
          <cell r="F942" t="str">
            <v>1308, 11e Rang</v>
          </cell>
          <cell r="G942" t="str">
            <v>Roxton Pond</v>
          </cell>
          <cell r="H942" t="str">
            <v>J0E1Z0</v>
          </cell>
          <cell r="I942">
            <v>450</v>
          </cell>
          <cell r="J942">
            <v>3783345</v>
          </cell>
          <cell r="K942">
            <v>19</v>
          </cell>
          <cell r="L942">
            <v>884</v>
          </cell>
        </row>
        <row r="943">
          <cell r="A943">
            <v>602284</v>
          </cell>
          <cell r="B943" t="str">
            <v>01</v>
          </cell>
          <cell r="C943" t="str">
            <v>Bas-Saint-Laurent</v>
          </cell>
          <cell r="D943" t="str">
            <v>Ferme Côté et Turcotte enr.</v>
          </cell>
          <cell r="E943" t="str">
            <v>Côté(Cécile Turcotte et Mario)</v>
          </cell>
          <cell r="F943" t="str">
            <v>839 rang 8 Nord</v>
          </cell>
          <cell r="G943" t="str">
            <v>Saint-Jean-de-la-Lande</v>
          </cell>
          <cell r="H943" t="str">
            <v>G0L3N0</v>
          </cell>
          <cell r="I943">
            <v>418</v>
          </cell>
          <cell r="J943">
            <v>8533632</v>
          </cell>
          <cell r="K943">
            <v>77</v>
          </cell>
          <cell r="L943">
            <v>15688</v>
          </cell>
          <cell r="M943">
            <v>75</v>
          </cell>
          <cell r="N943">
            <v>16130</v>
          </cell>
        </row>
        <row r="944">
          <cell r="A944">
            <v>602730</v>
          </cell>
          <cell r="B944" t="str">
            <v>17</v>
          </cell>
          <cell r="C944" t="str">
            <v>Centre-du-Québec</v>
          </cell>
          <cell r="D944" t="str">
            <v>Ferme du Joual Vair SENC</v>
          </cell>
          <cell r="E944" t="str">
            <v>Bernard(Giles)</v>
          </cell>
          <cell r="F944" t="str">
            <v>3225, route 261</v>
          </cell>
          <cell r="G944" t="str">
            <v>Bécancour</v>
          </cell>
          <cell r="H944" t="str">
            <v>G9H3N1</v>
          </cell>
          <cell r="I944">
            <v>819</v>
          </cell>
          <cell r="J944">
            <v>2972107</v>
          </cell>
          <cell r="K944">
            <v>25</v>
          </cell>
          <cell r="L944">
            <v>2429</v>
          </cell>
          <cell r="M944">
            <v>23</v>
          </cell>
          <cell r="N944">
            <v>4774</v>
          </cell>
        </row>
        <row r="945">
          <cell r="A945">
            <v>602755</v>
          </cell>
          <cell r="B945" t="str">
            <v>04</v>
          </cell>
          <cell r="C945" t="str">
            <v>Mauricie</v>
          </cell>
          <cell r="D945" t="str">
            <v>Ferme Labonne &amp; fils S.E.N.C.</v>
          </cell>
          <cell r="E945" t="str">
            <v>Labonne(André)</v>
          </cell>
          <cell r="F945" t="str">
            <v>1140, chemin de la Rivière du Loup</v>
          </cell>
          <cell r="G945" t="str">
            <v>Yamachiche</v>
          </cell>
          <cell r="H945" t="str">
            <v>G0X3L0</v>
          </cell>
          <cell r="I945">
            <v>819</v>
          </cell>
          <cell r="J945">
            <v>2963261</v>
          </cell>
          <cell r="K945">
            <v>27</v>
          </cell>
          <cell r="L945">
            <v>2722</v>
          </cell>
          <cell r="M945">
            <v>28</v>
          </cell>
          <cell r="N945">
            <v>4334</v>
          </cell>
        </row>
        <row r="946">
          <cell r="A946">
            <v>602847</v>
          </cell>
          <cell r="B946" t="str">
            <v>05</v>
          </cell>
          <cell r="C946" t="str">
            <v>Estrie</v>
          </cell>
          <cell r="D946" t="str">
            <v>Ferme L.G. Lefebvre inc.</v>
          </cell>
          <cell r="E946" t="str">
            <v>Lefebvre(Guy)</v>
          </cell>
          <cell r="F946" t="str">
            <v>7155, route 143</v>
          </cell>
          <cell r="G946" t="str">
            <v>Stanstead</v>
          </cell>
          <cell r="H946" t="str">
            <v>J0B3E0</v>
          </cell>
          <cell r="I946">
            <v>819</v>
          </cell>
          <cell r="J946">
            <v>8765025</v>
          </cell>
          <cell r="K946">
            <v>27</v>
          </cell>
          <cell r="L946">
            <v>6321</v>
          </cell>
          <cell r="M946">
            <v>19</v>
          </cell>
          <cell r="N946">
            <v>8368</v>
          </cell>
        </row>
        <row r="947">
          <cell r="A947">
            <v>602904</v>
          </cell>
          <cell r="B947" t="str">
            <v>12</v>
          </cell>
          <cell r="C947" t="str">
            <v>Chaudière-Appalaches</v>
          </cell>
          <cell r="D947" t="str">
            <v>Ferme Bruloka enr.</v>
          </cell>
          <cell r="E947" t="str">
            <v>Laurent(Laurent St-)</v>
          </cell>
          <cell r="F947" t="str">
            <v>5495, route 112</v>
          </cell>
          <cell r="G947" t="str">
            <v>Beaulac-Garthby</v>
          </cell>
          <cell r="H947" t="str">
            <v>G0Y1B0</v>
          </cell>
          <cell r="I947">
            <v>819</v>
          </cell>
          <cell r="J947">
            <v>8772266</v>
          </cell>
          <cell r="K947">
            <v>12</v>
          </cell>
          <cell r="L947">
            <v>680</v>
          </cell>
        </row>
        <row r="948">
          <cell r="A948">
            <v>602938</v>
          </cell>
          <cell r="B948" t="str">
            <v>12</v>
          </cell>
          <cell r="C948" t="str">
            <v>Chaudière-Appalaches</v>
          </cell>
          <cell r="D948" t="str">
            <v>Gouin(Succession Léopold)</v>
          </cell>
          <cell r="E948" t="str">
            <v>Garon(Marie-Claire)</v>
          </cell>
          <cell r="F948" t="str">
            <v>1394 ch. St-Julien</v>
          </cell>
          <cell r="G948" t="str">
            <v>Saint-Julien</v>
          </cell>
          <cell r="H948" t="str">
            <v>G0N1B0</v>
          </cell>
          <cell r="I948">
            <v>418</v>
          </cell>
          <cell r="J948">
            <v>4234082</v>
          </cell>
          <cell r="K948">
            <v>40</v>
          </cell>
          <cell r="L948">
            <v>5841</v>
          </cell>
          <cell r="M948">
            <v>39</v>
          </cell>
          <cell r="N948">
            <v>7149</v>
          </cell>
        </row>
        <row r="949">
          <cell r="A949">
            <v>603233</v>
          </cell>
          <cell r="B949" t="str">
            <v>17</v>
          </cell>
          <cell r="C949" t="str">
            <v>Centre-du-Québec</v>
          </cell>
          <cell r="D949" t="str">
            <v>Ferme Fremida</v>
          </cell>
          <cell r="E949" t="str">
            <v>Pfeiffer(Alfred)</v>
          </cell>
          <cell r="F949" t="str">
            <v>815, rang St-Édouard</v>
          </cell>
          <cell r="G949" t="str">
            <v>Sainte-Brigitte-des-Saults</v>
          </cell>
          <cell r="H949" t="str">
            <v>J0C1E0</v>
          </cell>
          <cell r="I949">
            <v>819</v>
          </cell>
          <cell r="J949">
            <v>3364949</v>
          </cell>
          <cell r="K949">
            <v>16</v>
          </cell>
          <cell r="L949">
            <v>680</v>
          </cell>
        </row>
        <row r="950">
          <cell r="A950">
            <v>603282</v>
          </cell>
          <cell r="B950" t="str">
            <v>12</v>
          </cell>
          <cell r="C950" t="str">
            <v>Chaudière-Appalaches</v>
          </cell>
          <cell r="D950" t="str">
            <v>Ferme Montaye inc.</v>
          </cell>
          <cell r="E950" t="str">
            <v>Lamonde(Alcide Cantin et France)</v>
          </cell>
          <cell r="F950" t="str">
            <v>1196, chemin Pénin</v>
          </cell>
          <cell r="G950" t="str">
            <v>Saint-Jean-Chrysostome</v>
          </cell>
          <cell r="H950" t="str">
            <v>G6Z2K9</v>
          </cell>
          <cell r="I950">
            <v>418</v>
          </cell>
          <cell r="J950">
            <v>8397636</v>
          </cell>
          <cell r="K950">
            <v>16</v>
          </cell>
          <cell r="L950">
            <v>848</v>
          </cell>
          <cell r="M950">
            <v>20</v>
          </cell>
          <cell r="N950">
            <v>1335</v>
          </cell>
        </row>
        <row r="951">
          <cell r="A951">
            <v>604124</v>
          </cell>
          <cell r="B951" t="str">
            <v>12</v>
          </cell>
          <cell r="C951" t="str">
            <v>Chaudière-Appalaches</v>
          </cell>
          <cell r="D951" t="str">
            <v>Ferme Léansard SENC</v>
          </cell>
          <cell r="E951" t="str">
            <v>Forgues(Francyne &amp; Léandre)</v>
          </cell>
          <cell r="F951" t="str">
            <v>829, Rang 2</v>
          </cell>
          <cell r="G951" t="str">
            <v>Frampton</v>
          </cell>
          <cell r="H951" t="str">
            <v>G0R1M0</v>
          </cell>
          <cell r="I951">
            <v>418</v>
          </cell>
          <cell r="J951">
            <v>4795482</v>
          </cell>
          <cell r="K951">
            <v>32</v>
          </cell>
          <cell r="L951">
            <v>9347</v>
          </cell>
        </row>
        <row r="952">
          <cell r="A952">
            <v>604413</v>
          </cell>
          <cell r="B952" t="str">
            <v>14</v>
          </cell>
          <cell r="C952" t="str">
            <v>Lanaudière</v>
          </cell>
          <cell r="D952" t="str">
            <v>Robert Ginette &amp; Sarrasin Jacques</v>
          </cell>
          <cell r="E952" t="str">
            <v>Sarrasin(Jacques)</v>
          </cell>
          <cell r="F952" t="str">
            <v>1016, route 349</v>
          </cell>
          <cell r="G952" t="str">
            <v>Saint-Didace</v>
          </cell>
          <cell r="H952" t="str">
            <v>J0K2G0</v>
          </cell>
          <cell r="I952">
            <v>450</v>
          </cell>
          <cell r="J952">
            <v>8357920</v>
          </cell>
          <cell r="K952">
            <v>21</v>
          </cell>
          <cell r="L952">
            <v>3693</v>
          </cell>
          <cell r="M952">
            <v>22</v>
          </cell>
          <cell r="N952">
            <v>1035</v>
          </cell>
        </row>
        <row r="953">
          <cell r="A953">
            <v>604694</v>
          </cell>
          <cell r="B953" t="str">
            <v>17</v>
          </cell>
          <cell r="C953" t="str">
            <v>Centre-du-Québec</v>
          </cell>
          <cell r="D953" t="str">
            <v>Ferme Delwiche S.E.N.C.</v>
          </cell>
          <cell r="E953" t="str">
            <v>Delwiche(Alain)</v>
          </cell>
          <cell r="F953" t="str">
            <v>551, route Marie-Victorin</v>
          </cell>
          <cell r="G953" t="str">
            <v>Kingsey Falls</v>
          </cell>
          <cell r="H953" t="str">
            <v>J0A1B0</v>
          </cell>
          <cell r="I953">
            <v>819</v>
          </cell>
          <cell r="J953">
            <v>3632697</v>
          </cell>
          <cell r="K953">
            <v>15</v>
          </cell>
          <cell r="L953">
            <v>1344</v>
          </cell>
          <cell r="M953">
            <v>18</v>
          </cell>
          <cell r="N953">
            <v>324</v>
          </cell>
        </row>
        <row r="954">
          <cell r="A954">
            <v>605139</v>
          </cell>
          <cell r="B954" t="str">
            <v>08</v>
          </cell>
          <cell r="C954" t="str">
            <v>Abitibi-Témiscamingue</v>
          </cell>
          <cell r="D954" t="str">
            <v>Ferme C.M. Migneault</v>
          </cell>
          <cell r="E954" t="str">
            <v>Migneault(Geneviève)</v>
          </cell>
          <cell r="F954" t="str">
            <v>958, rang de la Croix</v>
          </cell>
          <cell r="G954" t="str">
            <v>Mont-Brun</v>
          </cell>
          <cell r="H954" t="str">
            <v>J0Z2Y0</v>
          </cell>
          <cell r="I954">
            <v>819</v>
          </cell>
          <cell r="J954">
            <v>6377591</v>
          </cell>
          <cell r="K954">
            <v>663</v>
          </cell>
          <cell r="L954">
            <v>117029</v>
          </cell>
          <cell r="M954">
            <v>583</v>
          </cell>
          <cell r="N954">
            <v>117709</v>
          </cell>
        </row>
        <row r="955">
          <cell r="A955">
            <v>605220</v>
          </cell>
          <cell r="B955" t="str">
            <v>12</v>
          </cell>
          <cell r="C955" t="str">
            <v>Chaudière-Appalaches</v>
          </cell>
          <cell r="D955" t="str">
            <v>Leblanc(Jacques)</v>
          </cell>
          <cell r="F955" t="str">
            <v>21, rang Sainte-Marie</v>
          </cell>
          <cell r="G955" t="str">
            <v>Saint-Magloire</v>
          </cell>
          <cell r="H955" t="str">
            <v>G0R3M0</v>
          </cell>
          <cell r="I955">
            <v>418</v>
          </cell>
          <cell r="J955">
            <v>2574150</v>
          </cell>
          <cell r="K955">
            <v>17</v>
          </cell>
          <cell r="L955">
            <v>3280</v>
          </cell>
          <cell r="M955">
            <v>20</v>
          </cell>
          <cell r="N955">
            <v>4895</v>
          </cell>
        </row>
        <row r="956">
          <cell r="A956">
            <v>605576</v>
          </cell>
          <cell r="B956" t="str">
            <v>12</v>
          </cell>
          <cell r="C956" t="str">
            <v>Chaudière-Appalaches</v>
          </cell>
          <cell r="D956" t="str">
            <v>Roberge(Mario)</v>
          </cell>
          <cell r="F956" t="str">
            <v>729, rang St-Louis</v>
          </cell>
          <cell r="G956" t="str">
            <v>Saint-Bernard (de Beauce)</v>
          </cell>
          <cell r="H956" t="str">
            <v>G0S2G0</v>
          </cell>
          <cell r="I956">
            <v>418</v>
          </cell>
          <cell r="J956">
            <v>4756726</v>
          </cell>
          <cell r="K956">
            <v>44</v>
          </cell>
          <cell r="L956">
            <v>7437</v>
          </cell>
          <cell r="M956">
            <v>41</v>
          </cell>
          <cell r="N956">
            <v>11402</v>
          </cell>
        </row>
        <row r="957">
          <cell r="A957">
            <v>605899</v>
          </cell>
          <cell r="B957" t="str">
            <v>15</v>
          </cell>
          <cell r="C957" t="str">
            <v>Laurentides</v>
          </cell>
          <cell r="D957" t="str">
            <v>Gauthier(Huguette)</v>
          </cell>
          <cell r="F957" t="str">
            <v>5305, rang St-Hyacinthe</v>
          </cell>
          <cell r="G957" t="str">
            <v>Mirabel</v>
          </cell>
          <cell r="H957" t="str">
            <v>J7N2Z9</v>
          </cell>
          <cell r="I957">
            <v>450</v>
          </cell>
          <cell r="J957">
            <v>2582514</v>
          </cell>
          <cell r="K957">
            <v>19</v>
          </cell>
          <cell r="L957">
            <v>3666</v>
          </cell>
        </row>
        <row r="958">
          <cell r="A958">
            <v>605964</v>
          </cell>
          <cell r="B958" t="str">
            <v>12</v>
          </cell>
          <cell r="C958" t="str">
            <v>Chaudière-Appalaches</v>
          </cell>
          <cell r="D958" t="str">
            <v>Ferme Les Frérots enr.</v>
          </cell>
          <cell r="E958" t="str">
            <v>Chabot(Yvan)</v>
          </cell>
          <cell r="F958" t="str">
            <v>79, rang St-Jean-Baptiste</v>
          </cell>
          <cell r="G958" t="str">
            <v>Saint-Fabien-de-Panet</v>
          </cell>
          <cell r="H958" t="str">
            <v>G0R2J0</v>
          </cell>
          <cell r="I958">
            <v>418</v>
          </cell>
          <cell r="J958">
            <v>2492081</v>
          </cell>
          <cell r="K958">
            <v>87</v>
          </cell>
          <cell r="L958">
            <v>24162</v>
          </cell>
          <cell r="M958">
            <v>97</v>
          </cell>
          <cell r="N958">
            <v>29748</v>
          </cell>
        </row>
        <row r="959">
          <cell r="A959">
            <v>606020</v>
          </cell>
          <cell r="B959" t="str">
            <v>17</v>
          </cell>
          <cell r="C959" t="str">
            <v>Centre-du-Québec</v>
          </cell>
          <cell r="D959" t="str">
            <v>Marcoux(Jean-René)</v>
          </cell>
          <cell r="F959" t="str">
            <v>32, rang 6</v>
          </cell>
          <cell r="G959" t="str">
            <v>Norbertville</v>
          </cell>
          <cell r="H959" t="str">
            <v>G0P1B0</v>
          </cell>
          <cell r="I959">
            <v>819</v>
          </cell>
          <cell r="J959">
            <v>3699653</v>
          </cell>
          <cell r="K959">
            <v>64</v>
          </cell>
          <cell r="L959">
            <v>17778</v>
          </cell>
          <cell r="M959">
            <v>72</v>
          </cell>
          <cell r="N959">
            <v>17875</v>
          </cell>
        </row>
        <row r="960">
          <cell r="A960">
            <v>606202</v>
          </cell>
          <cell r="B960" t="str">
            <v>17</v>
          </cell>
          <cell r="C960" t="str">
            <v>Centre-du-Québec</v>
          </cell>
          <cell r="D960" t="str">
            <v>Ferme Hélie S.E.N.C.</v>
          </cell>
          <cell r="E960" t="str">
            <v>Hélie(Serge)</v>
          </cell>
          <cell r="F960" t="str">
            <v>1185, Richard</v>
          </cell>
          <cell r="G960" t="str">
            <v>Saint-Wenceslas</v>
          </cell>
          <cell r="H960" t="str">
            <v>G0Z1J0</v>
          </cell>
          <cell r="I960">
            <v>819</v>
          </cell>
          <cell r="J960">
            <v>2247804</v>
          </cell>
          <cell r="K960">
            <v>15</v>
          </cell>
          <cell r="L960">
            <v>1021</v>
          </cell>
          <cell r="M960">
            <v>17</v>
          </cell>
          <cell r="N960">
            <v>1840</v>
          </cell>
        </row>
        <row r="961">
          <cell r="A961">
            <v>606525</v>
          </cell>
          <cell r="B961" t="str">
            <v>11</v>
          </cell>
          <cell r="C961" t="str">
            <v>Gaspésie-Iles-de-la-Madeleine</v>
          </cell>
          <cell r="D961" t="str">
            <v>Ferme du Ruisseau Jaune enr.</v>
          </cell>
          <cell r="E961" t="str">
            <v>Poirier(Roland)</v>
          </cell>
          <cell r="F961" t="str">
            <v>272, chemin Thivierge</v>
          </cell>
          <cell r="G961" t="str">
            <v>Bonaventure</v>
          </cell>
          <cell r="H961" t="str">
            <v>G0C1E0</v>
          </cell>
          <cell r="I961">
            <v>418</v>
          </cell>
          <cell r="J961">
            <v>5343892</v>
          </cell>
          <cell r="K961">
            <v>52</v>
          </cell>
          <cell r="L961">
            <v>16004</v>
          </cell>
          <cell r="M961">
            <v>52</v>
          </cell>
          <cell r="N961">
            <v>18144</v>
          </cell>
        </row>
        <row r="962">
          <cell r="A962">
            <v>606681</v>
          </cell>
          <cell r="B962" t="str">
            <v>12</v>
          </cell>
          <cell r="C962" t="str">
            <v>Chaudière-Appalaches</v>
          </cell>
          <cell r="D962" t="str">
            <v>Vachon(Even)</v>
          </cell>
          <cell r="F962" t="str">
            <v>430, Rang 6</v>
          </cell>
          <cell r="G962" t="str">
            <v>Saint-Benoît-Labre</v>
          </cell>
          <cell r="H962" t="str">
            <v>G0M1P0</v>
          </cell>
          <cell r="I962">
            <v>418</v>
          </cell>
          <cell r="J962">
            <v>2280453</v>
          </cell>
          <cell r="K962">
            <v>49</v>
          </cell>
          <cell r="L962">
            <v>6735</v>
          </cell>
          <cell r="M962">
            <v>42</v>
          </cell>
          <cell r="N962">
            <v>5929</v>
          </cell>
        </row>
        <row r="963">
          <cell r="A963">
            <v>607176</v>
          </cell>
          <cell r="B963" t="str">
            <v>01</v>
          </cell>
          <cell r="C963" t="str">
            <v>Bas-Saint-Laurent</v>
          </cell>
          <cell r="D963" t="str">
            <v>Castonguay(Marcel)</v>
          </cell>
          <cell r="F963" t="str">
            <v>142 Grande Ligne Sud</v>
          </cell>
          <cell r="G963" t="str">
            <v>Saint-Cyprien (de Rivière-du-Loup)</v>
          </cell>
          <cell r="H963" t="str">
            <v>G0L2P0</v>
          </cell>
          <cell r="I963">
            <v>419</v>
          </cell>
          <cell r="J963">
            <v>9635721</v>
          </cell>
          <cell r="K963">
            <v>43</v>
          </cell>
          <cell r="L963">
            <v>1216</v>
          </cell>
          <cell r="M963">
            <v>44</v>
          </cell>
          <cell r="N963">
            <v>264</v>
          </cell>
        </row>
        <row r="964">
          <cell r="A964">
            <v>608778</v>
          </cell>
          <cell r="B964" t="str">
            <v>05</v>
          </cell>
          <cell r="C964" t="str">
            <v>Estrie</v>
          </cell>
          <cell r="D964" t="str">
            <v>Ferme Ebbal inc.</v>
          </cell>
          <cell r="E964" t="str">
            <v>Labbé(Jean-Paul)</v>
          </cell>
          <cell r="F964" t="str">
            <v>1785, chemin Adam</v>
          </cell>
          <cell r="G964" t="str">
            <v>Coaticook</v>
          </cell>
          <cell r="H964" t="str">
            <v>J1A2S4</v>
          </cell>
          <cell r="I964">
            <v>819</v>
          </cell>
          <cell r="J964">
            <v>8494388</v>
          </cell>
          <cell r="K964">
            <v>37</v>
          </cell>
          <cell r="L964">
            <v>6868</v>
          </cell>
        </row>
        <row r="965">
          <cell r="A965">
            <v>608950</v>
          </cell>
          <cell r="B965" t="str">
            <v>12</v>
          </cell>
          <cell r="C965" t="str">
            <v>Chaudière-Appalaches</v>
          </cell>
          <cell r="D965" t="str">
            <v>Nadeau Claude et Guy</v>
          </cell>
          <cell r="E965" t="str">
            <v>Nadeau(Guy et Claude)</v>
          </cell>
          <cell r="F965" t="str">
            <v>344, Bord de l'Eau</v>
          </cell>
          <cell r="G965" t="str">
            <v>Saint-Bernard (de Beauce)</v>
          </cell>
          <cell r="H965" t="str">
            <v>G0S2G0</v>
          </cell>
          <cell r="I965">
            <v>418</v>
          </cell>
          <cell r="J965">
            <v>4756740</v>
          </cell>
          <cell r="K965">
            <v>15</v>
          </cell>
          <cell r="L965">
            <v>542</v>
          </cell>
        </row>
        <row r="966">
          <cell r="A966">
            <v>609636</v>
          </cell>
          <cell r="B966" t="str">
            <v>05</v>
          </cell>
          <cell r="C966" t="str">
            <v>Estrie</v>
          </cell>
          <cell r="D966" t="str">
            <v>Mcelravy(Barre)</v>
          </cell>
          <cell r="F966" t="str">
            <v>105, ch. Johnston, R.R.1</v>
          </cell>
          <cell r="G966" t="str">
            <v>Martinville</v>
          </cell>
          <cell r="H966" t="str">
            <v>J0B2A0</v>
          </cell>
          <cell r="I966">
            <v>819</v>
          </cell>
          <cell r="J966">
            <v>8753495</v>
          </cell>
          <cell r="K966">
            <v>55</v>
          </cell>
          <cell r="L966">
            <v>8654</v>
          </cell>
          <cell r="M966">
            <v>55</v>
          </cell>
          <cell r="N966">
            <v>8640</v>
          </cell>
        </row>
        <row r="967">
          <cell r="A967">
            <v>609669</v>
          </cell>
          <cell r="B967" t="str">
            <v>04</v>
          </cell>
          <cell r="C967" t="str">
            <v>Mauricie</v>
          </cell>
          <cell r="D967" t="str">
            <v>Ferme Eddi Faulkner inc.</v>
          </cell>
          <cell r="E967" t="str">
            <v>Faulkner(Édouard et Diane)</v>
          </cell>
          <cell r="F967" t="str">
            <v>2620, rang Augusta</v>
          </cell>
          <cell r="G967" t="str">
            <v>Sainte-Angèle-de-Prémont</v>
          </cell>
          <cell r="H967" t="str">
            <v>J0K1R0</v>
          </cell>
          <cell r="I967">
            <v>819</v>
          </cell>
          <cell r="J967">
            <v>2682865</v>
          </cell>
          <cell r="K967">
            <v>59</v>
          </cell>
          <cell r="L967">
            <v>8909</v>
          </cell>
          <cell r="M967">
            <v>62</v>
          </cell>
          <cell r="N967">
            <v>14598</v>
          </cell>
        </row>
        <row r="968">
          <cell r="A968">
            <v>609875</v>
          </cell>
          <cell r="B968" t="str">
            <v>12</v>
          </cell>
          <cell r="C968" t="str">
            <v>Chaudière-Appalaches</v>
          </cell>
          <cell r="D968" t="str">
            <v>Ferme Caroline inc.</v>
          </cell>
          <cell r="E968" t="str">
            <v>Morin(Yvon)</v>
          </cell>
          <cell r="F968" t="str">
            <v>58, rang Ste-Caroline</v>
          </cell>
          <cell r="G968" t="str">
            <v>Sainte-Claire (de Bellechasse)</v>
          </cell>
          <cell r="H968" t="str">
            <v>G0R2V0</v>
          </cell>
          <cell r="I968">
            <v>418</v>
          </cell>
          <cell r="J968">
            <v>8833639</v>
          </cell>
          <cell r="K968">
            <v>28</v>
          </cell>
          <cell r="L968">
            <v>4835</v>
          </cell>
          <cell r="M968">
            <v>28</v>
          </cell>
          <cell r="N968">
            <v>4940</v>
          </cell>
        </row>
        <row r="969">
          <cell r="A969">
            <v>610097</v>
          </cell>
          <cell r="B969" t="str">
            <v>12</v>
          </cell>
          <cell r="C969" t="str">
            <v>Chaudière-Appalaches</v>
          </cell>
          <cell r="D969" t="str">
            <v>Beaudoin(Gaétan)</v>
          </cell>
          <cell r="F969" t="str">
            <v>4094, rang Juliaville</v>
          </cell>
          <cell r="G969" t="str">
            <v>Saint-Édouard-de-Lotbinière</v>
          </cell>
          <cell r="H969" t="str">
            <v>G0S1Y0</v>
          </cell>
          <cell r="I969">
            <v>418</v>
          </cell>
          <cell r="J969">
            <v>7961392</v>
          </cell>
          <cell r="K969">
            <v>37</v>
          </cell>
          <cell r="L969">
            <v>7110</v>
          </cell>
          <cell r="M969">
            <v>35</v>
          </cell>
          <cell r="N969">
            <v>6955</v>
          </cell>
        </row>
        <row r="970">
          <cell r="A970">
            <v>610667</v>
          </cell>
          <cell r="B970" t="str">
            <v>12</v>
          </cell>
          <cell r="C970" t="str">
            <v>Chaudière-Appalaches</v>
          </cell>
          <cell r="D970" t="str">
            <v>Monaghan(Russell)</v>
          </cell>
          <cell r="E970" t="str">
            <v>Forge(Lucie)</v>
          </cell>
          <cell r="F970" t="str">
            <v>581, rang St-Patrice</v>
          </cell>
          <cell r="G970" t="str">
            <v>Saint-Patrice-de-Beaurivage</v>
          </cell>
          <cell r="H970" t="str">
            <v>G0S1B0</v>
          </cell>
          <cell r="I970">
            <v>418</v>
          </cell>
          <cell r="J970">
            <v>5962719</v>
          </cell>
          <cell r="K970">
            <v>69</v>
          </cell>
          <cell r="L970">
            <v>6206</v>
          </cell>
          <cell r="M970">
            <v>62</v>
          </cell>
          <cell r="N970">
            <v>14623</v>
          </cell>
        </row>
        <row r="971">
          <cell r="A971">
            <v>610774</v>
          </cell>
          <cell r="B971" t="str">
            <v>12</v>
          </cell>
          <cell r="C971" t="str">
            <v>Chaudière-Appalaches</v>
          </cell>
          <cell r="D971" t="str">
            <v>Savoie(Jean-François)</v>
          </cell>
          <cell r="F971" t="str">
            <v>1380, rang Sainte-Marie Ouest</v>
          </cell>
          <cell r="G971" t="str">
            <v>Saint-Sylvestre</v>
          </cell>
          <cell r="H971" t="str">
            <v>G0S3C0</v>
          </cell>
          <cell r="I971">
            <v>418</v>
          </cell>
          <cell r="J971">
            <v>5962075</v>
          </cell>
          <cell r="K971">
            <v>87</v>
          </cell>
          <cell r="L971">
            <v>17467</v>
          </cell>
          <cell r="M971">
            <v>85</v>
          </cell>
          <cell r="N971">
            <v>19645</v>
          </cell>
        </row>
        <row r="972">
          <cell r="A972">
            <v>610808</v>
          </cell>
          <cell r="B972" t="str">
            <v>12</v>
          </cell>
          <cell r="C972" t="str">
            <v>Chaudière-Appalaches</v>
          </cell>
          <cell r="D972" t="str">
            <v>Ferme Bissonnière S.E.N.C.</v>
          </cell>
          <cell r="E972" t="str">
            <v>Bisson(Normand)</v>
          </cell>
          <cell r="F972" t="str">
            <v>416, rang St-François</v>
          </cell>
          <cell r="G972" t="str">
            <v>Sainte-Hénédine</v>
          </cell>
          <cell r="H972" t="str">
            <v>G0S2R0</v>
          </cell>
          <cell r="I972">
            <v>418</v>
          </cell>
          <cell r="J972">
            <v>9353665</v>
          </cell>
          <cell r="K972">
            <v>53</v>
          </cell>
          <cell r="L972">
            <v>5224</v>
          </cell>
          <cell r="M972">
            <v>49</v>
          </cell>
          <cell r="N972">
            <v>13780</v>
          </cell>
        </row>
        <row r="973">
          <cell r="A973">
            <v>610865</v>
          </cell>
          <cell r="B973" t="str">
            <v>16</v>
          </cell>
          <cell r="C973" t="str">
            <v>Montérégie</v>
          </cell>
          <cell r="D973" t="str">
            <v>Fermes Camille Guilmain et Fils enr., Les</v>
          </cell>
          <cell r="E973" t="str">
            <v>Guilmain(Yves)</v>
          </cell>
          <cell r="F973" t="str">
            <v>250, rue Robinson Ouest</v>
          </cell>
          <cell r="G973" t="str">
            <v>Shefford</v>
          </cell>
          <cell r="H973" t="str">
            <v>J2M1G9</v>
          </cell>
          <cell r="I973">
            <v>450</v>
          </cell>
          <cell r="J973">
            <v>5392746</v>
          </cell>
          <cell r="K973">
            <v>178</v>
          </cell>
          <cell r="L973">
            <v>31557</v>
          </cell>
          <cell r="M973">
            <v>158</v>
          </cell>
          <cell r="N973">
            <v>19246</v>
          </cell>
        </row>
        <row r="974">
          <cell r="A974">
            <v>610949</v>
          </cell>
          <cell r="B974" t="str">
            <v>05</v>
          </cell>
          <cell r="C974" t="str">
            <v>Estrie</v>
          </cell>
          <cell r="D974" t="str">
            <v>Landry(Gilles)</v>
          </cell>
          <cell r="F974" t="str">
            <v>588 ch. Chute, R.R. 3</v>
          </cell>
          <cell r="G974" t="str">
            <v>Cookshire-Eaton</v>
          </cell>
          <cell r="H974" t="str">
            <v>J0B1M0</v>
          </cell>
          <cell r="I974">
            <v>819</v>
          </cell>
          <cell r="J974">
            <v>8755196</v>
          </cell>
          <cell r="K974">
            <v>25</v>
          </cell>
          <cell r="L974">
            <v>3484</v>
          </cell>
          <cell r="M974">
            <v>33</v>
          </cell>
          <cell r="N974">
            <v>4083</v>
          </cell>
        </row>
        <row r="975">
          <cell r="A975">
            <v>612002</v>
          </cell>
          <cell r="B975" t="str">
            <v>17</v>
          </cell>
          <cell r="C975" t="str">
            <v>Centre-du-Québec</v>
          </cell>
          <cell r="D975" t="str">
            <v>Ferme Holyster s.e.n.c.</v>
          </cell>
          <cell r="E975" t="str">
            <v>Fillion(Linda Brochu et Sylvain)</v>
          </cell>
          <cell r="F975" t="str">
            <v>1075, route Fillion</v>
          </cell>
          <cell r="G975" t="str">
            <v>Lyster</v>
          </cell>
          <cell r="H975" t="str">
            <v>G0S1V0</v>
          </cell>
          <cell r="I975">
            <v>819</v>
          </cell>
          <cell r="J975">
            <v>3895348</v>
          </cell>
          <cell r="K975">
            <v>38</v>
          </cell>
          <cell r="L975">
            <v>5582</v>
          </cell>
        </row>
        <row r="976">
          <cell r="A976">
            <v>612242</v>
          </cell>
          <cell r="B976" t="str">
            <v>16</v>
          </cell>
          <cell r="C976" t="str">
            <v>Montérégie</v>
          </cell>
          <cell r="D976" t="str">
            <v>Burnett(Grant)</v>
          </cell>
          <cell r="F976" t="str">
            <v>1098, Ingalls Road</v>
          </cell>
          <cell r="G976" t="str">
            <v>Abercorn</v>
          </cell>
          <cell r="H976" t="str">
            <v>J0E1B0</v>
          </cell>
          <cell r="I976">
            <v>450</v>
          </cell>
          <cell r="J976">
            <v>5385461</v>
          </cell>
          <cell r="K976">
            <v>35</v>
          </cell>
          <cell r="L976">
            <v>5748</v>
          </cell>
          <cell r="M976">
            <v>33</v>
          </cell>
          <cell r="N976">
            <v>1931</v>
          </cell>
        </row>
        <row r="977">
          <cell r="A977">
            <v>612333</v>
          </cell>
          <cell r="B977" t="str">
            <v>03</v>
          </cell>
          <cell r="C977" t="str">
            <v>Capitale-Nationale</v>
          </cell>
          <cell r="D977" t="str">
            <v>La Ferme Bouchard enr.</v>
          </cell>
          <cell r="E977" t="str">
            <v>Bouchard(Yvan et Daniel)</v>
          </cell>
          <cell r="F977" t="str">
            <v>49, Ruisseau-Rouge</v>
          </cell>
          <cell r="G977" t="str">
            <v>L'Isle-aux-Coudres</v>
          </cell>
          <cell r="H977" t="str">
            <v>G0A1X0</v>
          </cell>
          <cell r="I977">
            <v>418</v>
          </cell>
          <cell r="J977">
            <v>4382368</v>
          </cell>
          <cell r="K977">
            <v>18</v>
          </cell>
          <cell r="L977">
            <v>870</v>
          </cell>
        </row>
        <row r="978">
          <cell r="A978">
            <v>612556</v>
          </cell>
          <cell r="B978" t="str">
            <v>14</v>
          </cell>
          <cell r="C978" t="str">
            <v>Lanaudière</v>
          </cell>
          <cell r="D978" t="str">
            <v>Coulombe Louis et Sarrazin Jeanne D'Arc</v>
          </cell>
          <cell r="E978" t="str">
            <v>Coulombe(Louis)</v>
          </cell>
          <cell r="F978" t="str">
            <v>871 rg St-Esprit</v>
          </cell>
          <cell r="G978" t="str">
            <v>Berthierville</v>
          </cell>
          <cell r="H978" t="str">
            <v>J0K1A0</v>
          </cell>
          <cell r="I978">
            <v>450</v>
          </cell>
          <cell r="J978">
            <v>8367465</v>
          </cell>
          <cell r="K978">
            <v>76</v>
          </cell>
          <cell r="L978">
            <v>53071</v>
          </cell>
        </row>
        <row r="979">
          <cell r="A979">
            <v>612721</v>
          </cell>
          <cell r="B979" t="str">
            <v>05</v>
          </cell>
          <cell r="C979" t="str">
            <v>Estrie</v>
          </cell>
          <cell r="D979" t="str">
            <v>Ferme J. Gélineau enr.</v>
          </cell>
          <cell r="E979" t="str">
            <v>Gélineau(Jean)</v>
          </cell>
          <cell r="F979" t="str">
            <v>404 Petit Brompton R.R. 2</v>
          </cell>
          <cell r="G979" t="str">
            <v>Racine</v>
          </cell>
          <cell r="H979" t="str">
            <v>J0E1Y0</v>
          </cell>
          <cell r="I979">
            <v>450</v>
          </cell>
          <cell r="J979">
            <v>5324143</v>
          </cell>
          <cell r="K979">
            <v>38</v>
          </cell>
          <cell r="L979">
            <v>2986</v>
          </cell>
          <cell r="M979">
            <v>34</v>
          </cell>
          <cell r="N979">
            <v>2288</v>
          </cell>
        </row>
        <row r="980">
          <cell r="A980">
            <v>612804</v>
          </cell>
          <cell r="B980" t="str">
            <v>08</v>
          </cell>
          <cell r="C980" t="str">
            <v>Abitibi-Témiscamingue</v>
          </cell>
          <cell r="D980" t="str">
            <v>Ranch R 4 T Tessier enr.</v>
          </cell>
          <cell r="E980" t="str">
            <v>Tessier(René)</v>
          </cell>
          <cell r="F980" t="str">
            <v>2025, Route 101 Roulier</v>
          </cell>
          <cell r="G980" t="str">
            <v>Nédélec</v>
          </cell>
          <cell r="H980" t="str">
            <v>J0Z2Z0</v>
          </cell>
          <cell r="I980">
            <v>819</v>
          </cell>
          <cell r="J980">
            <v>7844157</v>
          </cell>
          <cell r="K980">
            <v>45</v>
          </cell>
          <cell r="L980">
            <v>8133</v>
          </cell>
        </row>
        <row r="981">
          <cell r="A981">
            <v>612903</v>
          </cell>
          <cell r="B981" t="str">
            <v>15</v>
          </cell>
          <cell r="C981" t="str">
            <v>Laurentides</v>
          </cell>
          <cell r="D981" t="str">
            <v>Ferme du Perche S.E.N.C.</v>
          </cell>
          <cell r="E981" t="str">
            <v>Léveillée(Louise Dupont et Jean)</v>
          </cell>
          <cell r="F981" t="str">
            <v>10, chemin Saint-Germain</v>
          </cell>
          <cell r="G981" t="str">
            <v>Kiamika</v>
          </cell>
          <cell r="H981" t="str">
            <v>J0W1G0</v>
          </cell>
          <cell r="I981">
            <v>819</v>
          </cell>
          <cell r="J981">
            <v>6237411</v>
          </cell>
          <cell r="K981">
            <v>72</v>
          </cell>
          <cell r="L981">
            <v>12143</v>
          </cell>
          <cell r="M981">
            <v>81</v>
          </cell>
          <cell r="N981">
            <v>15208</v>
          </cell>
        </row>
        <row r="982">
          <cell r="A982">
            <v>612994</v>
          </cell>
          <cell r="B982" t="str">
            <v>11</v>
          </cell>
          <cell r="C982" t="str">
            <v>Gaspésie-Iles-de-la-Madeleine</v>
          </cell>
          <cell r="D982" t="str">
            <v>Whittom(Mario)</v>
          </cell>
          <cell r="F982" t="str">
            <v>277A, route 132</v>
          </cell>
          <cell r="G982" t="str">
            <v>Hope</v>
          </cell>
          <cell r="H982" t="str">
            <v>G0C2K0</v>
          </cell>
          <cell r="I982">
            <v>418</v>
          </cell>
          <cell r="J982">
            <v>7525656</v>
          </cell>
          <cell r="K982">
            <v>55</v>
          </cell>
          <cell r="L982">
            <v>9019</v>
          </cell>
          <cell r="M982">
            <v>54</v>
          </cell>
          <cell r="N982">
            <v>12579</v>
          </cell>
        </row>
        <row r="983">
          <cell r="A983">
            <v>613109</v>
          </cell>
          <cell r="B983" t="str">
            <v>12</v>
          </cell>
          <cell r="C983" t="str">
            <v>Chaudière-Appalaches</v>
          </cell>
          <cell r="D983" t="str">
            <v>Ferme Vachon &amp; Ass. S.E.N.C.</v>
          </cell>
          <cell r="E983" t="str">
            <v>Vachon(Denis)</v>
          </cell>
          <cell r="F983" t="str">
            <v>1135, Rang 1</v>
          </cell>
          <cell r="G983" t="str">
            <v>Saint-Frédéric</v>
          </cell>
          <cell r="H983" t="str">
            <v>G0N1P0</v>
          </cell>
          <cell r="I983">
            <v>418</v>
          </cell>
          <cell r="J983">
            <v>4262193</v>
          </cell>
          <cell r="K983">
            <v>17</v>
          </cell>
          <cell r="L983">
            <v>3694</v>
          </cell>
          <cell r="M983">
            <v>19</v>
          </cell>
          <cell r="N983">
            <v>3971</v>
          </cell>
        </row>
        <row r="984">
          <cell r="A984">
            <v>613133</v>
          </cell>
          <cell r="B984" t="str">
            <v>16</v>
          </cell>
          <cell r="C984" t="str">
            <v>Montérégie</v>
          </cell>
          <cell r="D984" t="str">
            <v>Stephen Ovans et Jo Ann Cocher</v>
          </cell>
          <cell r="E984" t="str">
            <v>Ovans(Stephen)</v>
          </cell>
          <cell r="F984" t="str">
            <v>228, route 201</v>
          </cell>
          <cell r="G984" t="str">
            <v>Ormstown</v>
          </cell>
          <cell r="H984" t="str">
            <v>J0S1K0</v>
          </cell>
          <cell r="I984">
            <v>450</v>
          </cell>
          <cell r="J984">
            <v>8293712</v>
          </cell>
          <cell r="K984">
            <v>21</v>
          </cell>
          <cell r="L984">
            <v>4421</v>
          </cell>
          <cell r="M984">
            <v>22</v>
          </cell>
          <cell r="N984">
            <v>2381</v>
          </cell>
        </row>
        <row r="985">
          <cell r="A985">
            <v>613158</v>
          </cell>
          <cell r="B985" t="str">
            <v>17</v>
          </cell>
          <cell r="C985" t="str">
            <v>Centre-du-Québec</v>
          </cell>
          <cell r="D985" t="str">
            <v>Ferme Goulet S.E.N.C.</v>
          </cell>
          <cell r="E985" t="str">
            <v>Goulet(Normand)</v>
          </cell>
          <cell r="F985" t="str">
            <v>1660, rang 7</v>
          </cell>
          <cell r="G985" t="str">
            <v>Saint-Cyrille-de-Wendover</v>
          </cell>
          <cell r="H985" t="str">
            <v>J1Z1N8</v>
          </cell>
          <cell r="I985">
            <v>819</v>
          </cell>
          <cell r="J985">
            <v>3975758</v>
          </cell>
          <cell r="K985">
            <v>84</v>
          </cell>
          <cell r="L985">
            <v>5704</v>
          </cell>
          <cell r="M985">
            <v>75</v>
          </cell>
          <cell r="N985">
            <v>13569</v>
          </cell>
        </row>
        <row r="986">
          <cell r="A986">
            <v>613422</v>
          </cell>
          <cell r="B986" t="str">
            <v>16</v>
          </cell>
          <cell r="C986" t="str">
            <v>Montérégie</v>
          </cell>
          <cell r="D986" t="str">
            <v>Ferme Rodier &amp; Fils SENC</v>
          </cell>
          <cell r="E986" t="str">
            <v>Rodier(André)</v>
          </cell>
          <cell r="F986" t="str">
            <v>1100, Grand Rang St-François</v>
          </cell>
          <cell r="G986" t="str">
            <v>Saint-Pie</v>
          </cell>
          <cell r="H986" t="str">
            <v>J0H1W0</v>
          </cell>
          <cell r="I986">
            <v>450</v>
          </cell>
          <cell r="J986">
            <v>7725109</v>
          </cell>
          <cell r="K986">
            <v>16</v>
          </cell>
          <cell r="L986">
            <v>680</v>
          </cell>
          <cell r="M986">
            <v>15</v>
          </cell>
          <cell r="N986">
            <v>680</v>
          </cell>
        </row>
        <row r="987">
          <cell r="A987">
            <v>613935</v>
          </cell>
          <cell r="B987" t="str">
            <v>03</v>
          </cell>
          <cell r="C987" t="str">
            <v>Capitale-Nationale</v>
          </cell>
          <cell r="D987" t="str">
            <v>Ferme Tremblay et Duchesne S.E.N.C.</v>
          </cell>
          <cell r="E987" t="str">
            <v>Trembl(Brigitte Duchesne &amp; L.-Marie)</v>
          </cell>
          <cell r="F987" t="str">
            <v>113, rang St-Ours</v>
          </cell>
          <cell r="G987" t="str">
            <v>Baie-Saint-Paul</v>
          </cell>
          <cell r="H987" t="str">
            <v>G3Z2E2</v>
          </cell>
          <cell r="I987">
            <v>418</v>
          </cell>
          <cell r="J987">
            <v>4356486</v>
          </cell>
          <cell r="K987">
            <v>83</v>
          </cell>
          <cell r="L987">
            <v>6752</v>
          </cell>
          <cell r="M987">
            <v>79</v>
          </cell>
          <cell r="N987">
            <v>11685</v>
          </cell>
        </row>
        <row r="988">
          <cell r="A988">
            <v>614040</v>
          </cell>
          <cell r="B988" t="str">
            <v>12</v>
          </cell>
          <cell r="C988" t="str">
            <v>Chaudière-Appalaches</v>
          </cell>
          <cell r="D988" t="str">
            <v>Ferme Bovine Marois et Fils inc.</v>
          </cell>
          <cell r="E988" t="str">
            <v>Marois(Stéphane)</v>
          </cell>
          <cell r="F988" t="str">
            <v>663, Route 269</v>
          </cell>
          <cell r="G988" t="str">
            <v>Adstock</v>
          </cell>
          <cell r="H988" t="str">
            <v>G0N1S0</v>
          </cell>
          <cell r="I988">
            <v>418</v>
          </cell>
          <cell r="J988">
            <v>4222040</v>
          </cell>
          <cell r="K988">
            <v>43</v>
          </cell>
          <cell r="L988">
            <v>4766</v>
          </cell>
          <cell r="M988">
            <v>15</v>
          </cell>
          <cell r="N988">
            <v>1573</v>
          </cell>
        </row>
        <row r="989">
          <cell r="A989">
            <v>614057</v>
          </cell>
          <cell r="B989" t="str">
            <v>12</v>
          </cell>
          <cell r="C989" t="str">
            <v>Chaudière-Appalaches</v>
          </cell>
          <cell r="D989" t="str">
            <v>Ferme Simry S.E.N.C.</v>
          </cell>
          <cell r="E989" t="str">
            <v>Drouin(Simon et Marie Poulin)</v>
          </cell>
          <cell r="F989" t="str">
            <v>1301, Route 276 Est</v>
          </cell>
          <cell r="G989" t="str">
            <v>Saint-Joseph-de-Beauce</v>
          </cell>
          <cell r="H989" t="str">
            <v>G0S2V0</v>
          </cell>
          <cell r="I989">
            <v>418</v>
          </cell>
          <cell r="J989">
            <v>3975570</v>
          </cell>
          <cell r="K989">
            <v>13</v>
          </cell>
          <cell r="L989">
            <v>325</v>
          </cell>
          <cell r="M989">
            <v>19</v>
          </cell>
          <cell r="N989">
            <v>1654</v>
          </cell>
        </row>
        <row r="990">
          <cell r="A990">
            <v>614065</v>
          </cell>
          <cell r="B990" t="str">
            <v>12</v>
          </cell>
          <cell r="C990" t="str">
            <v>Chaudière-Appalaches</v>
          </cell>
          <cell r="D990" t="str">
            <v>Ferme Dengy enr.</v>
          </cell>
          <cell r="E990" t="str">
            <v>Lessard(Denis)</v>
          </cell>
          <cell r="F990" t="str">
            <v>602, rang des Érables</v>
          </cell>
          <cell r="G990" t="str">
            <v>Saint-Joseph-des-Érables</v>
          </cell>
          <cell r="H990" t="str">
            <v>G0S2V0</v>
          </cell>
          <cell r="I990">
            <v>418</v>
          </cell>
          <cell r="J990">
            <v>3976694</v>
          </cell>
          <cell r="K990">
            <v>21</v>
          </cell>
          <cell r="L990">
            <v>3759</v>
          </cell>
        </row>
        <row r="991">
          <cell r="A991">
            <v>614081</v>
          </cell>
          <cell r="B991" t="str">
            <v>03</v>
          </cell>
          <cell r="C991" t="str">
            <v>Capitale-Nationale</v>
          </cell>
          <cell r="D991" t="str">
            <v>Tremblay(Julien)</v>
          </cell>
          <cell r="F991" t="str">
            <v>166, chemin Mailloux</v>
          </cell>
          <cell r="G991" t="str">
            <v>La Malbaie</v>
          </cell>
          <cell r="H991" t="str">
            <v>G5A2T5</v>
          </cell>
          <cell r="I991">
            <v>418</v>
          </cell>
          <cell r="J991">
            <v>6653578</v>
          </cell>
          <cell r="K991">
            <v>63</v>
          </cell>
          <cell r="L991">
            <v>7303</v>
          </cell>
          <cell r="M991">
            <v>62</v>
          </cell>
          <cell r="N991">
            <v>8625</v>
          </cell>
        </row>
        <row r="992">
          <cell r="A992">
            <v>614594</v>
          </cell>
          <cell r="B992" t="str">
            <v>02</v>
          </cell>
          <cell r="C992" t="str">
            <v>Saguenay-Lac-Saint-Jean</v>
          </cell>
          <cell r="D992" t="str">
            <v>Néron Nicole &amp; Racine Léo</v>
          </cell>
          <cell r="E992" t="str">
            <v>Racine(Léo)</v>
          </cell>
          <cell r="F992" t="str">
            <v>102 Chemin des eaux mortes</v>
          </cell>
          <cell r="G992" t="str">
            <v>Sainte-Monique</v>
          </cell>
          <cell r="H992" t="str">
            <v>G0W2T0</v>
          </cell>
          <cell r="I992">
            <v>418</v>
          </cell>
          <cell r="J992">
            <v>3473759</v>
          </cell>
          <cell r="K992">
            <v>14</v>
          </cell>
          <cell r="L992">
            <v>2649</v>
          </cell>
          <cell r="M992">
            <v>16</v>
          </cell>
          <cell r="N992">
            <v>1814</v>
          </cell>
        </row>
        <row r="993">
          <cell r="A993">
            <v>615237</v>
          </cell>
          <cell r="B993" t="str">
            <v>16</v>
          </cell>
          <cell r="C993" t="str">
            <v>Montérégie</v>
          </cell>
          <cell r="D993" t="str">
            <v>Ferme l'Evasion inc.</v>
          </cell>
          <cell r="E993" t="str">
            <v>Duguay(Jean-Pierre)</v>
          </cell>
          <cell r="F993" t="str">
            <v>C.P. 101</v>
          </cell>
          <cell r="G993" t="str">
            <v>Elgin</v>
          </cell>
          <cell r="H993" t="str">
            <v>J0S2E0</v>
          </cell>
          <cell r="I993">
            <v>450</v>
          </cell>
          <cell r="J993">
            <v>2646360</v>
          </cell>
          <cell r="K993">
            <v>11</v>
          </cell>
        </row>
        <row r="994">
          <cell r="A994">
            <v>615963</v>
          </cell>
          <cell r="B994" t="str">
            <v>12</v>
          </cell>
          <cell r="C994" t="str">
            <v>Chaudière-Appalaches</v>
          </cell>
          <cell r="D994" t="str">
            <v>Ferme Campagnard inc.</v>
          </cell>
          <cell r="E994" t="str">
            <v>Lessard(Larry)</v>
          </cell>
          <cell r="F994" t="str">
            <v>155, rang 5 Nord</v>
          </cell>
          <cell r="G994" t="str">
            <v>Saint-Victor</v>
          </cell>
          <cell r="H994" t="str">
            <v>G0M2B0</v>
          </cell>
          <cell r="I994">
            <v>418</v>
          </cell>
          <cell r="J994">
            <v>5886967</v>
          </cell>
          <cell r="K994">
            <v>21</v>
          </cell>
          <cell r="L994">
            <v>2911</v>
          </cell>
          <cell r="M994">
            <v>21</v>
          </cell>
          <cell r="N994">
            <v>2625</v>
          </cell>
        </row>
        <row r="995">
          <cell r="A995">
            <v>615971</v>
          </cell>
          <cell r="B995" t="str">
            <v>12</v>
          </cell>
          <cell r="C995" t="str">
            <v>Chaudière-Appalaches</v>
          </cell>
          <cell r="D995" t="str">
            <v>Ferme Gilles Blais et Fils inc.</v>
          </cell>
          <cell r="E995" t="str">
            <v>Blais(Yves)</v>
          </cell>
          <cell r="F995" t="str">
            <v>115, rang St-Charles</v>
          </cell>
          <cell r="G995" t="str">
            <v>Saint-Patrice-de-Beaurivage</v>
          </cell>
          <cell r="H995" t="str">
            <v>G0S1B0</v>
          </cell>
          <cell r="I995">
            <v>418</v>
          </cell>
          <cell r="J995">
            <v>5962256</v>
          </cell>
          <cell r="K995">
            <v>40</v>
          </cell>
          <cell r="L995">
            <v>6809</v>
          </cell>
          <cell r="M995">
            <v>35</v>
          </cell>
          <cell r="N995">
            <v>2839</v>
          </cell>
        </row>
        <row r="996">
          <cell r="A996">
            <v>616102</v>
          </cell>
          <cell r="B996" t="str">
            <v>05</v>
          </cell>
          <cell r="C996" t="str">
            <v>Estrie</v>
          </cell>
          <cell r="D996" t="str">
            <v>Antink Pauline &amp; Nelson Trenholm</v>
          </cell>
          <cell r="E996" t="str">
            <v>Antink(Trenholm Nelson &amp; Pauline)</v>
          </cell>
          <cell r="F996" t="str">
            <v>598, route 243</v>
          </cell>
          <cell r="G996" t="str">
            <v>Kingsbury</v>
          </cell>
          <cell r="H996" t="str">
            <v>J0B1X0</v>
          </cell>
          <cell r="I996">
            <v>819</v>
          </cell>
          <cell r="J996">
            <v>8263066</v>
          </cell>
          <cell r="K996">
            <v>18</v>
          </cell>
          <cell r="L996">
            <v>6525</v>
          </cell>
        </row>
        <row r="997">
          <cell r="A997">
            <v>616110</v>
          </cell>
          <cell r="B997" t="str">
            <v>05</v>
          </cell>
          <cell r="C997" t="str">
            <v>Estrie</v>
          </cell>
          <cell r="D997" t="str">
            <v>Ferme Du-Lieu enr.</v>
          </cell>
          <cell r="E997" t="str">
            <v>Dubois(François)</v>
          </cell>
          <cell r="F997" t="str">
            <v>2200 rang 10</v>
          </cell>
          <cell r="G997" t="str">
            <v>Lawrenceville</v>
          </cell>
          <cell r="H997" t="str">
            <v>J0E1W0</v>
          </cell>
          <cell r="I997">
            <v>450</v>
          </cell>
          <cell r="J997">
            <v>5324247</v>
          </cell>
          <cell r="K997">
            <v>33</v>
          </cell>
          <cell r="L997">
            <v>5376</v>
          </cell>
          <cell r="M997">
            <v>34</v>
          </cell>
          <cell r="N997">
            <v>6704</v>
          </cell>
        </row>
        <row r="998">
          <cell r="A998">
            <v>616383</v>
          </cell>
          <cell r="B998" t="str">
            <v>16</v>
          </cell>
          <cell r="C998" t="str">
            <v>Montérégie</v>
          </cell>
          <cell r="D998" t="str">
            <v>Ferme G.B. Larocque</v>
          </cell>
          <cell r="E998" t="str">
            <v>Larocque(Graham)</v>
          </cell>
          <cell r="F998" t="str">
            <v>883 Ridge Road</v>
          </cell>
          <cell r="G998" t="str">
            <v>Hinchinbrooke</v>
          </cell>
          <cell r="H998" t="str">
            <v>J0S1A0</v>
          </cell>
          <cell r="I998">
            <v>450</v>
          </cell>
          <cell r="J998">
            <v>2642820</v>
          </cell>
          <cell r="K998">
            <v>32</v>
          </cell>
          <cell r="L998">
            <v>4629</v>
          </cell>
          <cell r="M998">
            <v>29</v>
          </cell>
          <cell r="N998">
            <v>6554</v>
          </cell>
        </row>
        <row r="999">
          <cell r="A999">
            <v>616409</v>
          </cell>
          <cell r="B999" t="str">
            <v>17</v>
          </cell>
          <cell r="C999" t="str">
            <v>Centre-du-Québec</v>
          </cell>
          <cell r="D999" t="str">
            <v>Ferme Gahilet</v>
          </cell>
          <cell r="E999" t="str">
            <v>Hinse(Gaétan)</v>
          </cell>
          <cell r="F999" t="str">
            <v>2587, rang 6</v>
          </cell>
          <cell r="G999" t="str">
            <v>Tingwick</v>
          </cell>
          <cell r="H999" t="str">
            <v>J0A1L0</v>
          </cell>
          <cell r="I999">
            <v>819</v>
          </cell>
          <cell r="J999">
            <v>3592397</v>
          </cell>
          <cell r="K999">
            <v>40</v>
          </cell>
          <cell r="L999">
            <v>5755</v>
          </cell>
          <cell r="M999">
            <v>38</v>
          </cell>
          <cell r="N999">
            <v>8116</v>
          </cell>
        </row>
        <row r="1000">
          <cell r="A1000">
            <v>616425</v>
          </cell>
          <cell r="B1000" t="str">
            <v>12</v>
          </cell>
          <cell r="C1000" t="str">
            <v>Chaudière-Appalaches</v>
          </cell>
          <cell r="D1000" t="str">
            <v>Ferme Goporc inc.</v>
          </cell>
          <cell r="E1000" t="str">
            <v>Gouin(François)</v>
          </cell>
          <cell r="F1000" t="str">
            <v>634, Grande-Ligne</v>
          </cell>
          <cell r="G1000" t="str">
            <v>Saint-Julien</v>
          </cell>
          <cell r="H1000" t="str">
            <v>G0N1B0</v>
          </cell>
          <cell r="I1000">
            <v>418</v>
          </cell>
          <cell r="J1000">
            <v>4232390</v>
          </cell>
          <cell r="K1000">
            <v>18</v>
          </cell>
          <cell r="L1000">
            <v>302</v>
          </cell>
          <cell r="M1000">
            <v>20</v>
          </cell>
        </row>
        <row r="1001">
          <cell r="A1001">
            <v>616441</v>
          </cell>
          <cell r="B1001" t="str">
            <v>07</v>
          </cell>
          <cell r="C1001" t="str">
            <v>Outaouais</v>
          </cell>
          <cell r="D1001" t="str">
            <v>Ferme Windy Acres S.E.N.C.</v>
          </cell>
          <cell r="E1001" t="str">
            <v>Perrault(Roy)</v>
          </cell>
          <cell r="F1001" t="str">
            <v>55 Mountain Road</v>
          </cell>
          <cell r="G1001" t="str">
            <v>Sheenboro</v>
          </cell>
          <cell r="H1001" t="str">
            <v>J0X2Z0</v>
          </cell>
          <cell r="I1001">
            <v>819</v>
          </cell>
          <cell r="J1001">
            <v>6895203</v>
          </cell>
          <cell r="K1001">
            <v>123</v>
          </cell>
          <cell r="M1001">
            <v>135</v>
          </cell>
          <cell r="N1001">
            <v>12063</v>
          </cell>
        </row>
        <row r="1002">
          <cell r="A1002">
            <v>616656</v>
          </cell>
          <cell r="B1002" t="str">
            <v>16</v>
          </cell>
          <cell r="C1002" t="str">
            <v>Montérégie</v>
          </cell>
          <cell r="D1002" t="str">
            <v>Ferme Avicole MLG Bourdeau inc.</v>
          </cell>
          <cell r="E1002" t="str">
            <v>Bourdeau(Gaétan)</v>
          </cell>
          <cell r="F1002" t="str">
            <v>76 rang St-Joseph</v>
          </cell>
          <cell r="G1002" t="str">
            <v>Saint-Chrysostome</v>
          </cell>
          <cell r="H1002" t="str">
            <v>J0S1R0</v>
          </cell>
          <cell r="I1002">
            <v>450</v>
          </cell>
          <cell r="J1002">
            <v>8263402</v>
          </cell>
          <cell r="K1002">
            <v>15</v>
          </cell>
          <cell r="M1002">
            <v>15</v>
          </cell>
          <cell r="N1002">
            <v>280</v>
          </cell>
        </row>
        <row r="1003">
          <cell r="A1003">
            <v>616664</v>
          </cell>
          <cell r="B1003" t="str">
            <v>01</v>
          </cell>
          <cell r="C1003" t="str">
            <v>Bas-Saint-Laurent</v>
          </cell>
          <cell r="D1003" t="str">
            <v>Ferme La Mariakèche enr.</v>
          </cell>
          <cell r="E1003" t="str">
            <v>Dancause(Ghislaine et Marien)</v>
          </cell>
          <cell r="F1003" t="str">
            <v>605 rang A</v>
          </cell>
          <cell r="G1003" t="str">
            <v>Saint-Paul-de-la-Croix</v>
          </cell>
          <cell r="H1003" t="str">
            <v>G0L3Z0</v>
          </cell>
          <cell r="I1003">
            <v>418</v>
          </cell>
          <cell r="J1003">
            <v>8985372</v>
          </cell>
          <cell r="K1003">
            <v>185</v>
          </cell>
          <cell r="L1003">
            <v>39036</v>
          </cell>
          <cell r="M1003">
            <v>179</v>
          </cell>
          <cell r="N1003">
            <v>57653</v>
          </cell>
        </row>
        <row r="1004">
          <cell r="A1004">
            <v>616839</v>
          </cell>
          <cell r="B1004" t="str">
            <v>07</v>
          </cell>
          <cell r="C1004" t="str">
            <v>Outaouais</v>
          </cell>
          <cell r="D1004" t="str">
            <v>Corbeil(Richard)</v>
          </cell>
          <cell r="E1004" t="str">
            <v>Corbeil(Richard)</v>
          </cell>
          <cell r="F1004" t="str">
            <v>1225, rang Ste-Madeleine</v>
          </cell>
          <cell r="G1004" t="str">
            <v>Notre-Dame-de-la-Paix</v>
          </cell>
          <cell r="H1004" t="str">
            <v>J0V1P0</v>
          </cell>
          <cell r="I1004">
            <v>819</v>
          </cell>
          <cell r="J1004">
            <v>9837321</v>
          </cell>
          <cell r="K1004">
            <v>38</v>
          </cell>
          <cell r="L1004">
            <v>821</v>
          </cell>
          <cell r="M1004">
            <v>29</v>
          </cell>
          <cell r="N1004">
            <v>2797</v>
          </cell>
        </row>
        <row r="1005">
          <cell r="A1005">
            <v>617068</v>
          </cell>
          <cell r="B1005" t="str">
            <v>12</v>
          </cell>
          <cell r="C1005" t="str">
            <v>Chaudière-Appalaches</v>
          </cell>
          <cell r="D1005" t="str">
            <v>Doyon(Wilbrod)</v>
          </cell>
          <cell r="F1005" t="str">
            <v>1143, Mgr Laval</v>
          </cell>
          <cell r="G1005" t="str">
            <v>Thetford Mines</v>
          </cell>
          <cell r="H1005" t="str">
            <v>G6G4P7</v>
          </cell>
          <cell r="I1005">
            <v>418</v>
          </cell>
          <cell r="J1005">
            <v>3388267</v>
          </cell>
          <cell r="K1005">
            <v>23</v>
          </cell>
          <cell r="L1005">
            <v>2479</v>
          </cell>
          <cell r="M1005">
            <v>22</v>
          </cell>
          <cell r="N1005">
            <v>2306</v>
          </cell>
        </row>
        <row r="1006">
          <cell r="A1006">
            <v>617266</v>
          </cell>
          <cell r="B1006" t="str">
            <v>12</v>
          </cell>
          <cell r="C1006" t="str">
            <v>Chaudière-Appalaches</v>
          </cell>
          <cell r="D1006" t="str">
            <v>Lebel(Raymond)</v>
          </cell>
          <cell r="F1006" t="str">
            <v>2232, Rang 2</v>
          </cell>
          <cell r="G1006" t="str">
            <v>Saint-Zacharie</v>
          </cell>
          <cell r="H1006" t="str">
            <v>G0M2C0</v>
          </cell>
          <cell r="I1006">
            <v>418</v>
          </cell>
          <cell r="J1006">
            <v>5937953</v>
          </cell>
          <cell r="K1006">
            <v>15</v>
          </cell>
          <cell r="L1006">
            <v>1432</v>
          </cell>
        </row>
        <row r="1007">
          <cell r="A1007">
            <v>617589</v>
          </cell>
          <cell r="B1007" t="str">
            <v>14</v>
          </cell>
          <cell r="C1007" t="str">
            <v>Lanaudière</v>
          </cell>
          <cell r="D1007" t="str">
            <v>Ferme Aunick inc.</v>
          </cell>
          <cell r="E1007" t="str">
            <v>Durand(Denis)</v>
          </cell>
          <cell r="F1007" t="str">
            <v>220 rang Ste-Louise Ouest</v>
          </cell>
          <cell r="G1007" t="str">
            <v>Saint-Jean-de-Matha</v>
          </cell>
          <cell r="H1007" t="str">
            <v>J0K2S0</v>
          </cell>
          <cell r="I1007">
            <v>450</v>
          </cell>
          <cell r="J1007">
            <v>8865156</v>
          </cell>
          <cell r="K1007">
            <v>18</v>
          </cell>
          <cell r="L1007">
            <v>46778</v>
          </cell>
          <cell r="M1007">
            <v>17</v>
          </cell>
          <cell r="N1007">
            <v>55850</v>
          </cell>
        </row>
        <row r="1008">
          <cell r="A1008">
            <v>617746</v>
          </cell>
          <cell r="B1008" t="str">
            <v>12</v>
          </cell>
          <cell r="C1008" t="str">
            <v>Chaudière-Appalaches</v>
          </cell>
          <cell r="D1008" t="str">
            <v>Ferme Dechan inc.</v>
          </cell>
          <cell r="E1008" t="str">
            <v>Vachon(Denis)</v>
          </cell>
          <cell r="F1008" t="str">
            <v>197, rang St-Louis</v>
          </cell>
          <cell r="G1008" t="str">
            <v>Tring-Jonction</v>
          </cell>
          <cell r="H1008" t="str">
            <v>G0N1X0</v>
          </cell>
          <cell r="I1008">
            <v>418</v>
          </cell>
          <cell r="J1008">
            <v>4262097</v>
          </cell>
          <cell r="K1008">
            <v>56</v>
          </cell>
          <cell r="L1008">
            <v>4525</v>
          </cell>
        </row>
        <row r="1009">
          <cell r="A1009">
            <v>618009</v>
          </cell>
          <cell r="B1009" t="str">
            <v>07</v>
          </cell>
          <cell r="C1009" t="str">
            <v>Outaouais</v>
          </cell>
          <cell r="D1009" t="str">
            <v>Les Exploitations Agricoles Lamarche enr.</v>
          </cell>
          <cell r="E1009" t="str">
            <v>Lamarche(Jacques)</v>
          </cell>
          <cell r="F1009" t="str">
            <v>408, chemin Montcerf</v>
          </cell>
          <cell r="G1009" t="str">
            <v>Montcerf-Lytton</v>
          </cell>
          <cell r="H1009" t="str">
            <v>J0W1N0</v>
          </cell>
          <cell r="I1009">
            <v>819</v>
          </cell>
          <cell r="J1009">
            <v>4492960</v>
          </cell>
          <cell r="K1009">
            <v>59</v>
          </cell>
          <cell r="M1009">
            <v>26</v>
          </cell>
          <cell r="N1009">
            <v>5660</v>
          </cell>
        </row>
        <row r="1010">
          <cell r="A1010">
            <v>618140</v>
          </cell>
          <cell r="B1010" t="str">
            <v>08</v>
          </cell>
          <cell r="C1010" t="str">
            <v>Abitibi-Témiscamingue</v>
          </cell>
          <cell r="D1010" t="str">
            <v>Dufresne Claudette, François &amp; Mario</v>
          </cell>
          <cell r="E1010" t="str">
            <v>Dufresne(Mario)</v>
          </cell>
          <cell r="F1010" t="str">
            <v>995, des Pionniers, R.R.1</v>
          </cell>
          <cell r="G1010" t="str">
            <v>Rémigny</v>
          </cell>
          <cell r="H1010" t="str">
            <v>J0Z3H0</v>
          </cell>
          <cell r="I1010">
            <v>819</v>
          </cell>
          <cell r="J1010">
            <v>7613211</v>
          </cell>
          <cell r="K1010">
            <v>104</v>
          </cell>
          <cell r="L1010">
            <v>44138</v>
          </cell>
          <cell r="M1010">
            <v>107</v>
          </cell>
          <cell r="N1010">
            <v>7136</v>
          </cell>
        </row>
        <row r="1011">
          <cell r="A1011">
            <v>618538</v>
          </cell>
          <cell r="B1011" t="str">
            <v>05</v>
          </cell>
          <cell r="C1011" t="str">
            <v>Estrie</v>
          </cell>
          <cell r="D1011" t="str">
            <v>Ferme Livain</v>
          </cell>
          <cell r="E1011" t="str">
            <v>Côté(Sylvain)</v>
          </cell>
          <cell r="F1011" t="str">
            <v>161, ch. Sawyerville</v>
          </cell>
          <cell r="G1011" t="str">
            <v>Martinville</v>
          </cell>
          <cell r="H1011" t="str">
            <v>J0B2A0</v>
          </cell>
          <cell r="I1011">
            <v>819</v>
          </cell>
          <cell r="J1011">
            <v>8359361</v>
          </cell>
          <cell r="K1011">
            <v>84</v>
          </cell>
          <cell r="L1011">
            <v>12447</v>
          </cell>
          <cell r="M1011">
            <v>82</v>
          </cell>
          <cell r="N1011">
            <v>12889</v>
          </cell>
        </row>
        <row r="1012">
          <cell r="A1012">
            <v>619064</v>
          </cell>
          <cell r="B1012" t="str">
            <v>16</v>
          </cell>
          <cell r="C1012" t="str">
            <v>Montérégie</v>
          </cell>
          <cell r="D1012" t="str">
            <v>Lorne &amp; Shirley McNaughton S.E.N.C.</v>
          </cell>
          <cell r="E1012" t="str">
            <v>Naughton(Lorne Mc)</v>
          </cell>
          <cell r="F1012" t="str">
            <v>2488, Boyd Settlement</v>
          </cell>
          <cell r="G1012" t="str">
            <v>Huntingdon</v>
          </cell>
          <cell r="H1012" t="str">
            <v>J0S1H0</v>
          </cell>
          <cell r="I1012">
            <v>450</v>
          </cell>
          <cell r="J1012">
            <v>2645519</v>
          </cell>
          <cell r="K1012">
            <v>28</v>
          </cell>
          <cell r="M1012">
            <v>34</v>
          </cell>
          <cell r="N1012">
            <v>9082</v>
          </cell>
        </row>
        <row r="1013">
          <cell r="A1013">
            <v>619098</v>
          </cell>
          <cell r="B1013" t="str">
            <v>09</v>
          </cell>
          <cell r="C1013" t="str">
            <v>Cote-Nord</v>
          </cell>
          <cell r="D1013" t="str">
            <v>Ferme Su-Max enr.</v>
          </cell>
          <cell r="E1013" t="str">
            <v>Deschênes(Suzanne Gravel et Maxime)</v>
          </cell>
          <cell r="F1013" t="str">
            <v>1930, Route 172 Sud</v>
          </cell>
          <cell r="G1013" t="str">
            <v>Sacré-Coeur</v>
          </cell>
          <cell r="H1013" t="str">
            <v>G0T1Y0</v>
          </cell>
          <cell r="I1013">
            <v>418</v>
          </cell>
          <cell r="J1013">
            <v>2369185</v>
          </cell>
          <cell r="K1013">
            <v>60</v>
          </cell>
          <cell r="L1013">
            <v>9714</v>
          </cell>
          <cell r="M1013">
            <v>52</v>
          </cell>
          <cell r="N1013">
            <v>340</v>
          </cell>
        </row>
        <row r="1014">
          <cell r="A1014">
            <v>619122</v>
          </cell>
          <cell r="B1014" t="str">
            <v>12</v>
          </cell>
          <cell r="C1014" t="str">
            <v>Chaudière-Appalaches</v>
          </cell>
          <cell r="D1014" t="str">
            <v>Sylvain Giguère et Lyne Beaudoin</v>
          </cell>
          <cell r="F1014" t="str">
            <v>12, chemin des Bois Francs</v>
          </cell>
          <cell r="G1014" t="str">
            <v>Sainte-Aurélie</v>
          </cell>
          <cell r="H1014" t="str">
            <v>G0M1M0</v>
          </cell>
          <cell r="I1014">
            <v>418</v>
          </cell>
          <cell r="J1014">
            <v>5935833</v>
          </cell>
          <cell r="K1014">
            <v>105</v>
          </cell>
          <cell r="L1014">
            <v>28311</v>
          </cell>
          <cell r="M1014">
            <v>107</v>
          </cell>
          <cell r="N1014">
            <v>24887</v>
          </cell>
        </row>
        <row r="1015">
          <cell r="A1015">
            <v>619361</v>
          </cell>
          <cell r="B1015" t="str">
            <v>12</v>
          </cell>
          <cell r="C1015" t="str">
            <v>Chaudière-Appalaches</v>
          </cell>
          <cell r="D1015" t="str">
            <v>Ferme Robert Morin inc.</v>
          </cell>
          <cell r="E1015" t="str">
            <v>Morin(Marcel)</v>
          </cell>
          <cell r="F1015" t="str">
            <v>152, rue Mgr Bilodeau</v>
          </cell>
          <cell r="G1015" t="str">
            <v>Saint-Lazare-de-Bellechasse</v>
          </cell>
          <cell r="H1015" t="str">
            <v>G0R3J0</v>
          </cell>
          <cell r="I1015">
            <v>418</v>
          </cell>
          <cell r="J1015">
            <v>8832384</v>
          </cell>
          <cell r="K1015">
            <v>133</v>
          </cell>
          <cell r="L1015">
            <v>39587</v>
          </cell>
          <cell r="M1015">
            <v>125</v>
          </cell>
          <cell r="N1015">
            <v>31639</v>
          </cell>
        </row>
        <row r="1016">
          <cell r="A1016">
            <v>619536</v>
          </cell>
          <cell r="B1016" t="str">
            <v>17</v>
          </cell>
          <cell r="C1016" t="str">
            <v>Centre-du-Québec</v>
          </cell>
          <cell r="D1016" t="str">
            <v>Ferme Cloverdale S.E.N.C.</v>
          </cell>
          <cell r="E1016" t="str">
            <v>Wright(James)</v>
          </cell>
          <cell r="F1016" t="str">
            <v>833, chemin McKillop</v>
          </cell>
          <cell r="G1016" t="str">
            <v>Inverness</v>
          </cell>
          <cell r="H1016" t="str">
            <v>G0S1K0</v>
          </cell>
          <cell r="I1016">
            <v>418</v>
          </cell>
          <cell r="J1016">
            <v>4532690</v>
          </cell>
          <cell r="K1016">
            <v>21</v>
          </cell>
          <cell r="L1016">
            <v>5270</v>
          </cell>
          <cell r="M1016">
            <v>19</v>
          </cell>
          <cell r="N1016">
            <v>4801</v>
          </cell>
        </row>
        <row r="1017">
          <cell r="A1017">
            <v>619668</v>
          </cell>
          <cell r="B1017" t="str">
            <v>12</v>
          </cell>
          <cell r="C1017" t="str">
            <v>Chaudière-Appalaches</v>
          </cell>
          <cell r="D1017" t="str">
            <v>Ferme Claudel S.E.N.C.</v>
          </cell>
          <cell r="E1017" t="str">
            <v>Fortin(Gisèle &amp; Claude)</v>
          </cell>
          <cell r="F1017" t="str">
            <v>110, rang Saint-Louis</v>
          </cell>
          <cell r="G1017" t="str">
            <v>Tring-Jonction</v>
          </cell>
          <cell r="H1017" t="str">
            <v>G0N1X0</v>
          </cell>
          <cell r="I1017">
            <v>418</v>
          </cell>
          <cell r="J1017">
            <v>4263185</v>
          </cell>
          <cell r="K1017">
            <v>165</v>
          </cell>
          <cell r="L1017">
            <v>21009</v>
          </cell>
          <cell r="M1017">
            <v>168</v>
          </cell>
          <cell r="N1017">
            <v>34695</v>
          </cell>
        </row>
        <row r="1018">
          <cell r="A1018">
            <v>620252</v>
          </cell>
          <cell r="B1018" t="str">
            <v>05</v>
          </cell>
          <cell r="C1018" t="str">
            <v>Estrie</v>
          </cell>
          <cell r="D1018" t="str">
            <v>Ferme Seeblick enr.</v>
          </cell>
          <cell r="E1018" t="str">
            <v>Jaggi(Werner)</v>
          </cell>
          <cell r="F1018" t="str">
            <v>75 route 112</v>
          </cell>
          <cell r="G1018" t="str">
            <v>Weedon</v>
          </cell>
          <cell r="H1018" t="str">
            <v>J0B3J0</v>
          </cell>
          <cell r="I1018">
            <v>819</v>
          </cell>
          <cell r="J1018">
            <v>8773663</v>
          </cell>
          <cell r="K1018">
            <v>68</v>
          </cell>
          <cell r="L1018">
            <v>5398</v>
          </cell>
          <cell r="M1018">
            <v>52</v>
          </cell>
          <cell r="N1018">
            <v>6563</v>
          </cell>
        </row>
        <row r="1019">
          <cell r="A1019">
            <v>620518</v>
          </cell>
          <cell r="B1019" t="str">
            <v>12</v>
          </cell>
          <cell r="C1019" t="str">
            <v>Chaudière-Appalaches</v>
          </cell>
          <cell r="D1019" t="str">
            <v>Ferme Resycor enr.</v>
          </cell>
          <cell r="E1019" t="str">
            <v>Corriveau(Sylvain)</v>
          </cell>
          <cell r="F1019" t="str">
            <v>85, rang St-Jean-Baptiste</v>
          </cell>
          <cell r="G1019" t="str">
            <v>Saint-Léon-de-Standon</v>
          </cell>
          <cell r="H1019" t="str">
            <v>G0R4L0</v>
          </cell>
          <cell r="I1019">
            <v>418</v>
          </cell>
          <cell r="J1019">
            <v>6422476</v>
          </cell>
          <cell r="K1019">
            <v>58</v>
          </cell>
          <cell r="L1019">
            <v>17731</v>
          </cell>
          <cell r="M1019">
            <v>61</v>
          </cell>
          <cell r="N1019">
            <v>16084</v>
          </cell>
        </row>
        <row r="1020">
          <cell r="A1020">
            <v>621177</v>
          </cell>
          <cell r="B1020" t="str">
            <v>01</v>
          </cell>
          <cell r="C1020" t="str">
            <v>Bas-Saint-Laurent</v>
          </cell>
          <cell r="D1020" t="str">
            <v>Ferme Roles inc.</v>
          </cell>
          <cell r="E1020" t="str">
            <v>Lévesque(Christian)</v>
          </cell>
          <cell r="F1020" t="str">
            <v>292 Grand Remous Ouest</v>
          </cell>
          <cell r="G1020" t="str">
            <v>Saint-Octave-des-Métis</v>
          </cell>
          <cell r="H1020" t="str">
            <v>G0J3B0</v>
          </cell>
          <cell r="I1020">
            <v>418</v>
          </cell>
          <cell r="J1020">
            <v>7753983</v>
          </cell>
          <cell r="K1020">
            <v>63</v>
          </cell>
          <cell r="L1020">
            <v>7144</v>
          </cell>
          <cell r="M1020">
            <v>63</v>
          </cell>
          <cell r="N1020">
            <v>19051</v>
          </cell>
        </row>
        <row r="1021">
          <cell r="A1021">
            <v>621201</v>
          </cell>
          <cell r="B1021" t="str">
            <v>05</v>
          </cell>
          <cell r="C1021" t="str">
            <v>Estrie</v>
          </cell>
          <cell r="D1021" t="str">
            <v>Ferme Drolet</v>
          </cell>
          <cell r="E1021" t="str">
            <v>Therrien(Paulin)</v>
          </cell>
          <cell r="F1021" t="str">
            <v>175, chemin Principale</v>
          </cell>
          <cell r="G1021" t="str">
            <v>Lac-Drolet</v>
          </cell>
          <cell r="H1021" t="str">
            <v>G0Y1C0</v>
          </cell>
          <cell r="I1021">
            <v>819</v>
          </cell>
          <cell r="J1021">
            <v>5492814</v>
          </cell>
          <cell r="K1021">
            <v>28</v>
          </cell>
          <cell r="L1021">
            <v>3563</v>
          </cell>
          <cell r="M1021">
            <v>23</v>
          </cell>
          <cell r="N1021">
            <v>1921</v>
          </cell>
        </row>
        <row r="1022">
          <cell r="A1022">
            <v>621367</v>
          </cell>
          <cell r="B1022" t="str">
            <v>12</v>
          </cell>
          <cell r="C1022" t="str">
            <v>Chaudière-Appalaches</v>
          </cell>
          <cell r="D1022" t="str">
            <v>Ferme Daniel Savoie enr.</v>
          </cell>
          <cell r="E1022" t="str">
            <v>Savoie(Mary-Lou Bourgault et Daniel)</v>
          </cell>
          <cell r="F1022" t="str">
            <v>485, chemin Craig</v>
          </cell>
          <cell r="G1022" t="str">
            <v>Saint-Sylvestre</v>
          </cell>
          <cell r="H1022" t="str">
            <v>G0S3C0</v>
          </cell>
          <cell r="I1022">
            <v>418</v>
          </cell>
          <cell r="J1022">
            <v>5962925</v>
          </cell>
          <cell r="K1022">
            <v>69</v>
          </cell>
          <cell r="L1022">
            <v>12011</v>
          </cell>
          <cell r="M1022">
            <v>71</v>
          </cell>
          <cell r="N1022">
            <v>12363</v>
          </cell>
        </row>
        <row r="1023">
          <cell r="A1023">
            <v>621581</v>
          </cell>
          <cell r="B1023" t="str">
            <v>01</v>
          </cell>
          <cell r="C1023" t="str">
            <v>Bas-Saint-Laurent</v>
          </cell>
          <cell r="D1023" t="str">
            <v>Raymond(Daniel)</v>
          </cell>
          <cell r="F1023" t="str">
            <v>30 chemin de la Montagne</v>
          </cell>
          <cell r="G1023" t="str">
            <v>Saint-Philippe-de-Néri</v>
          </cell>
          <cell r="H1023" t="str">
            <v>G0L4A0</v>
          </cell>
          <cell r="I1023">
            <v>418</v>
          </cell>
          <cell r="J1023">
            <v>4982712</v>
          </cell>
          <cell r="K1023">
            <v>25</v>
          </cell>
          <cell r="L1023">
            <v>8010</v>
          </cell>
          <cell r="M1023">
            <v>35</v>
          </cell>
          <cell r="N1023">
            <v>3475</v>
          </cell>
        </row>
        <row r="1024">
          <cell r="A1024">
            <v>621649</v>
          </cell>
          <cell r="B1024" t="str">
            <v>05</v>
          </cell>
          <cell r="C1024" t="str">
            <v>Estrie</v>
          </cell>
          <cell r="D1024" t="str">
            <v>Ferme Gal-Voie</v>
          </cell>
          <cell r="E1024" t="str">
            <v>Savoie(Clément)</v>
          </cell>
          <cell r="F1024" t="str">
            <v>7597, chemin du Barrage</v>
          </cell>
          <cell r="G1024" t="str">
            <v>Frontenac</v>
          </cell>
          <cell r="H1024" t="str">
            <v>G6B2S3</v>
          </cell>
          <cell r="I1024">
            <v>818</v>
          </cell>
          <cell r="J1024">
            <v>5832400</v>
          </cell>
          <cell r="K1024">
            <v>15</v>
          </cell>
          <cell r="M1024">
            <v>15</v>
          </cell>
        </row>
        <row r="1025">
          <cell r="A1025">
            <v>621714</v>
          </cell>
          <cell r="B1025" t="str">
            <v>08</v>
          </cell>
          <cell r="C1025" t="str">
            <v>Abitibi-Témiscamingue</v>
          </cell>
          <cell r="D1025" t="str">
            <v>Carrier(Vital)</v>
          </cell>
          <cell r="E1025" t="str">
            <v>Carrier(Vital)</v>
          </cell>
          <cell r="F1025" t="str">
            <v>151, route 390 Ouest</v>
          </cell>
          <cell r="G1025" t="str">
            <v>Poularies</v>
          </cell>
          <cell r="H1025" t="str">
            <v>J0Z3E0</v>
          </cell>
          <cell r="I1025">
            <v>819</v>
          </cell>
          <cell r="J1025">
            <v>7825202</v>
          </cell>
          <cell r="K1025">
            <v>60</v>
          </cell>
          <cell r="L1025">
            <v>11406</v>
          </cell>
          <cell r="M1025">
            <v>57</v>
          </cell>
          <cell r="N1025">
            <v>14736</v>
          </cell>
        </row>
        <row r="1026">
          <cell r="A1026">
            <v>621854</v>
          </cell>
          <cell r="B1026" t="str">
            <v>12</v>
          </cell>
          <cell r="C1026" t="str">
            <v>Chaudière-Appalaches</v>
          </cell>
          <cell r="D1026" t="str">
            <v>Corriveau Diane &amp; Pouliot Hugues</v>
          </cell>
          <cell r="F1026" t="str">
            <v>1491, rue Principale</v>
          </cell>
          <cell r="G1026" t="str">
            <v>Saint-Philémon</v>
          </cell>
          <cell r="H1026" t="str">
            <v>G0R4A0</v>
          </cell>
          <cell r="I1026">
            <v>418</v>
          </cell>
          <cell r="J1026">
            <v>4692253</v>
          </cell>
          <cell r="K1026">
            <v>38</v>
          </cell>
          <cell r="L1026">
            <v>9833</v>
          </cell>
          <cell r="M1026">
            <v>40</v>
          </cell>
          <cell r="N1026">
            <v>10421</v>
          </cell>
        </row>
        <row r="1027">
          <cell r="A1027">
            <v>622118</v>
          </cell>
          <cell r="B1027" t="str">
            <v>01</v>
          </cell>
          <cell r="C1027" t="str">
            <v>Bas-Saint-Laurent</v>
          </cell>
          <cell r="D1027" t="str">
            <v>Caron(André)</v>
          </cell>
          <cell r="F1027" t="str">
            <v>500 rang 1 et 2 Est</v>
          </cell>
          <cell r="G1027" t="str">
            <v>Saint-Michel-du-Squatec</v>
          </cell>
          <cell r="H1027" t="str">
            <v>G0L4G0</v>
          </cell>
          <cell r="I1027">
            <v>418</v>
          </cell>
          <cell r="J1027">
            <v>8552512</v>
          </cell>
          <cell r="K1027">
            <v>40</v>
          </cell>
          <cell r="L1027">
            <v>4449</v>
          </cell>
          <cell r="M1027">
            <v>51</v>
          </cell>
          <cell r="N1027">
            <v>8450</v>
          </cell>
        </row>
        <row r="1028">
          <cell r="A1028">
            <v>622126</v>
          </cell>
          <cell r="B1028" t="str">
            <v>01</v>
          </cell>
          <cell r="C1028" t="str">
            <v>Bas-Saint-Laurent</v>
          </cell>
          <cell r="D1028" t="str">
            <v>Beaulieu(Bernard)</v>
          </cell>
          <cell r="F1028" t="str">
            <v>192 rue Principale</v>
          </cell>
          <cell r="G1028" t="str">
            <v>Saint-Honoré-de-Témiscouata</v>
          </cell>
          <cell r="H1028" t="str">
            <v>G0L3K0</v>
          </cell>
          <cell r="I1028">
            <v>418</v>
          </cell>
          <cell r="J1028">
            <v>4972555</v>
          </cell>
          <cell r="K1028">
            <v>105</v>
          </cell>
          <cell r="L1028">
            <v>26876</v>
          </cell>
          <cell r="M1028">
            <v>112</v>
          </cell>
          <cell r="N1028">
            <v>23814</v>
          </cell>
        </row>
        <row r="1029">
          <cell r="A1029">
            <v>622134</v>
          </cell>
          <cell r="B1029" t="str">
            <v>05</v>
          </cell>
          <cell r="C1029" t="str">
            <v>Estrie</v>
          </cell>
          <cell r="D1029" t="str">
            <v>Blouin(Lucien)</v>
          </cell>
          <cell r="F1029" t="str">
            <v>578, chemin Castle Bar R.R. 4</v>
          </cell>
          <cell r="G1029" t="str">
            <v>Danville</v>
          </cell>
          <cell r="H1029" t="str">
            <v>J0A1A0</v>
          </cell>
          <cell r="I1029">
            <v>819</v>
          </cell>
          <cell r="J1029">
            <v>8392602</v>
          </cell>
          <cell r="K1029">
            <v>32</v>
          </cell>
          <cell r="L1029">
            <v>4593</v>
          </cell>
          <cell r="M1029">
            <v>31</v>
          </cell>
          <cell r="N1029">
            <v>5132</v>
          </cell>
        </row>
        <row r="1030">
          <cell r="A1030">
            <v>622365</v>
          </cell>
          <cell r="B1030" t="str">
            <v>12</v>
          </cell>
          <cell r="C1030" t="str">
            <v>Chaudière-Appalaches</v>
          </cell>
          <cell r="D1030" t="str">
            <v>Ferme Jean-Guy Blais inc.</v>
          </cell>
          <cell r="E1030" t="str">
            <v>Blais(Jean-Guy)</v>
          </cell>
          <cell r="F1030" t="str">
            <v>205, rang St-Pierre</v>
          </cell>
          <cell r="G1030" t="str">
            <v>Saint-Jacques-de-Leeds</v>
          </cell>
          <cell r="H1030" t="str">
            <v>G0N1J0</v>
          </cell>
          <cell r="I1030">
            <v>418</v>
          </cell>
          <cell r="J1030">
            <v>4243636</v>
          </cell>
          <cell r="K1030">
            <v>100</v>
          </cell>
          <cell r="L1030">
            <v>31083</v>
          </cell>
          <cell r="M1030">
            <v>100</v>
          </cell>
          <cell r="N1030">
            <v>31009</v>
          </cell>
        </row>
        <row r="1031">
          <cell r="A1031">
            <v>622381</v>
          </cell>
          <cell r="B1031" t="str">
            <v>08</v>
          </cell>
          <cell r="C1031" t="str">
            <v>Abitibi-Témiscamingue</v>
          </cell>
          <cell r="D1031" t="str">
            <v>Nolet(Yves)</v>
          </cell>
          <cell r="F1031" t="str">
            <v>726, Chemin du village c.p. 22</v>
          </cell>
          <cell r="G1031" t="str">
            <v>Laforce</v>
          </cell>
          <cell r="H1031" t="str">
            <v>J0Z2J0</v>
          </cell>
          <cell r="I1031">
            <v>819</v>
          </cell>
          <cell r="J1031">
            <v>7222922</v>
          </cell>
          <cell r="K1031">
            <v>13</v>
          </cell>
          <cell r="L1031">
            <v>3734</v>
          </cell>
        </row>
        <row r="1032">
          <cell r="A1032">
            <v>622563</v>
          </cell>
          <cell r="B1032" t="str">
            <v>16</v>
          </cell>
          <cell r="C1032" t="str">
            <v>Montérégie</v>
          </cell>
          <cell r="D1032" t="str">
            <v>Ferme Familiale McAdam S.E.N.C.</v>
          </cell>
          <cell r="E1032" t="str">
            <v>Adam(Douglas Mc)</v>
          </cell>
          <cell r="F1032" t="str">
            <v>566, William Road</v>
          </cell>
          <cell r="G1032" t="str">
            <v>Hemmingford</v>
          </cell>
          <cell r="H1032" t="str">
            <v>J0L1H0</v>
          </cell>
          <cell r="I1032">
            <v>450</v>
          </cell>
          <cell r="J1032">
            <v>2473168</v>
          </cell>
          <cell r="K1032">
            <v>20</v>
          </cell>
          <cell r="L1032">
            <v>5103</v>
          </cell>
          <cell r="M1032">
            <v>21</v>
          </cell>
          <cell r="N1032">
            <v>4262</v>
          </cell>
        </row>
        <row r="1033">
          <cell r="A1033">
            <v>623363</v>
          </cell>
          <cell r="B1033" t="str">
            <v>04</v>
          </cell>
          <cell r="C1033" t="str">
            <v>Mauricie</v>
          </cell>
          <cell r="D1033" t="str">
            <v>Naud(André)</v>
          </cell>
          <cell r="F1033" t="str">
            <v>1731, rang St-Michel</v>
          </cell>
          <cell r="G1033" t="str">
            <v>Sainte-Thècle</v>
          </cell>
          <cell r="H1033" t="str">
            <v>G0X3G0</v>
          </cell>
          <cell r="I1033">
            <v>418</v>
          </cell>
          <cell r="J1033">
            <v>2893066</v>
          </cell>
          <cell r="K1033">
            <v>25</v>
          </cell>
          <cell r="L1033">
            <v>8902</v>
          </cell>
          <cell r="M1033">
            <v>23</v>
          </cell>
          <cell r="N1033">
            <v>3035</v>
          </cell>
        </row>
        <row r="1034">
          <cell r="A1034">
            <v>623603</v>
          </cell>
          <cell r="B1034" t="str">
            <v>17</v>
          </cell>
          <cell r="C1034" t="str">
            <v>Centre-du-Québec</v>
          </cell>
          <cell r="D1034" t="str">
            <v>Entreprises Donna &amp; Terence Coddington enr. (Les)</v>
          </cell>
          <cell r="E1034" t="str">
            <v>Coddington(Terence)</v>
          </cell>
          <cell r="F1034" t="str">
            <v>80, route 243</v>
          </cell>
          <cell r="G1034" t="str">
            <v>Saint-Félix-de-Kingsey</v>
          </cell>
          <cell r="H1034" t="str">
            <v>J0B2T0</v>
          </cell>
          <cell r="I1034">
            <v>819</v>
          </cell>
          <cell r="J1034">
            <v>8482352</v>
          </cell>
          <cell r="K1034">
            <v>168</v>
          </cell>
          <cell r="L1034">
            <v>16052</v>
          </cell>
          <cell r="M1034">
            <v>160</v>
          </cell>
          <cell r="N1034">
            <v>22954</v>
          </cell>
        </row>
        <row r="1035">
          <cell r="A1035">
            <v>624270</v>
          </cell>
          <cell r="B1035" t="str">
            <v>12</v>
          </cell>
          <cell r="C1035" t="str">
            <v>Chaudière-Appalaches</v>
          </cell>
          <cell r="D1035" t="str">
            <v>Champagne(Alain)</v>
          </cell>
          <cell r="F1035" t="str">
            <v>1125, rang 12</v>
          </cell>
          <cell r="G1035" t="str">
            <v>Sainte-Agathe-de-Lotbinière</v>
          </cell>
          <cell r="H1035" t="str">
            <v>G0S2A0</v>
          </cell>
          <cell r="I1035">
            <v>418</v>
          </cell>
          <cell r="J1035">
            <v>5992311</v>
          </cell>
          <cell r="K1035">
            <v>48</v>
          </cell>
          <cell r="L1035">
            <v>9485</v>
          </cell>
          <cell r="M1035">
            <v>46</v>
          </cell>
          <cell r="N1035">
            <v>10296</v>
          </cell>
        </row>
        <row r="1036">
          <cell r="A1036">
            <v>624288</v>
          </cell>
          <cell r="B1036" t="str">
            <v>08</v>
          </cell>
          <cell r="C1036" t="str">
            <v>Abitibi-Témiscamingue</v>
          </cell>
          <cell r="D1036" t="str">
            <v>Bégin Normand &amp; Dion Francine</v>
          </cell>
          <cell r="E1036" t="str">
            <v>Dion(Normand Bégin et Francine)</v>
          </cell>
          <cell r="F1036" t="str">
            <v>51 Principale</v>
          </cell>
          <cell r="G1036" t="str">
            <v>Fugèreville</v>
          </cell>
          <cell r="H1036" t="str">
            <v>J0Z2A0</v>
          </cell>
          <cell r="I1036">
            <v>819</v>
          </cell>
          <cell r="J1036">
            <v>7482068</v>
          </cell>
          <cell r="K1036">
            <v>138</v>
          </cell>
          <cell r="L1036">
            <v>38005</v>
          </cell>
          <cell r="M1036">
            <v>138</v>
          </cell>
          <cell r="N1036">
            <v>39515</v>
          </cell>
        </row>
        <row r="1037">
          <cell r="A1037">
            <v>625061</v>
          </cell>
          <cell r="B1037" t="str">
            <v>08</v>
          </cell>
          <cell r="C1037" t="str">
            <v>Abitibi-Témiscamingue</v>
          </cell>
          <cell r="D1037" t="str">
            <v>Ferme du Rivage</v>
          </cell>
          <cell r="E1037" t="str">
            <v>Delage(Aurel)</v>
          </cell>
          <cell r="F1037" t="str">
            <v>339, rang 6-7 est</v>
          </cell>
          <cell r="G1037" t="str">
            <v>Macamic</v>
          </cell>
          <cell r="H1037" t="str">
            <v>J0Z2S0</v>
          </cell>
          <cell r="I1037">
            <v>819</v>
          </cell>
          <cell r="J1037">
            <v>3336514</v>
          </cell>
          <cell r="K1037">
            <v>58</v>
          </cell>
          <cell r="L1037">
            <v>7435</v>
          </cell>
          <cell r="M1037">
            <v>56</v>
          </cell>
          <cell r="N1037">
            <v>5268</v>
          </cell>
        </row>
        <row r="1038">
          <cell r="A1038">
            <v>625368</v>
          </cell>
          <cell r="B1038" t="str">
            <v>15</v>
          </cell>
          <cell r="C1038" t="str">
            <v>Laurentides</v>
          </cell>
          <cell r="D1038" t="str">
            <v>Bélisle Jean-Pierre et Girard Diane</v>
          </cell>
          <cell r="E1038" t="str">
            <v>Girard(Diane)</v>
          </cell>
          <cell r="F1038" t="str">
            <v>18791, Côte Saint-Pierre</v>
          </cell>
          <cell r="G1038" t="str">
            <v>Mirabel</v>
          </cell>
          <cell r="H1038" t="str">
            <v>J7J1P4</v>
          </cell>
          <cell r="I1038">
            <v>450</v>
          </cell>
          <cell r="J1038">
            <v>4375727</v>
          </cell>
          <cell r="K1038">
            <v>23</v>
          </cell>
          <cell r="L1038">
            <v>280</v>
          </cell>
          <cell r="M1038">
            <v>22</v>
          </cell>
          <cell r="N1038">
            <v>228</v>
          </cell>
        </row>
        <row r="1039">
          <cell r="A1039">
            <v>625459</v>
          </cell>
          <cell r="B1039" t="str">
            <v>03</v>
          </cell>
          <cell r="C1039" t="str">
            <v>Capitale-Nationale</v>
          </cell>
          <cell r="D1039" t="str">
            <v>Porcherie Perron inc.</v>
          </cell>
          <cell r="E1039" t="str">
            <v>Perron(Robin)</v>
          </cell>
          <cell r="F1039" t="str">
            <v>155, Route 138</v>
          </cell>
          <cell r="G1039" t="str">
            <v>Saint-Hilarion</v>
          </cell>
          <cell r="H1039" t="str">
            <v>G0A3V0</v>
          </cell>
          <cell r="I1039">
            <v>418</v>
          </cell>
          <cell r="J1039">
            <v>4573874</v>
          </cell>
          <cell r="K1039">
            <v>14</v>
          </cell>
        </row>
        <row r="1040">
          <cell r="A1040">
            <v>625525</v>
          </cell>
          <cell r="B1040" t="str">
            <v>04</v>
          </cell>
          <cell r="C1040" t="str">
            <v>Mauricie</v>
          </cell>
          <cell r="D1040" t="str">
            <v>Ricard, Jean et Savoie, France</v>
          </cell>
          <cell r="E1040" t="str">
            <v>Ricard(Jean)</v>
          </cell>
          <cell r="F1040" t="str">
            <v>320, rang Lamy</v>
          </cell>
          <cell r="G1040" t="str">
            <v>Saint-Léon-le-Grand (de Mauricie)</v>
          </cell>
          <cell r="H1040" t="str">
            <v>J0K2W0</v>
          </cell>
          <cell r="I1040">
            <v>819</v>
          </cell>
          <cell r="J1040">
            <v>2284963</v>
          </cell>
          <cell r="K1040">
            <v>19</v>
          </cell>
          <cell r="L1040">
            <v>1504</v>
          </cell>
          <cell r="M1040">
            <v>20</v>
          </cell>
        </row>
        <row r="1041">
          <cell r="A1041">
            <v>625541</v>
          </cell>
          <cell r="B1041" t="str">
            <v>01</v>
          </cell>
          <cell r="C1041" t="str">
            <v>Bas-Saint-Laurent</v>
          </cell>
          <cell r="D1041" t="str">
            <v>Le Groupe Amadou inc.</v>
          </cell>
          <cell r="E1041" t="str">
            <v>Beaulieu(Aurélien)</v>
          </cell>
          <cell r="F1041" t="str">
            <v>976 rang des Défricheurs</v>
          </cell>
          <cell r="G1041" t="str">
            <v>Lac-au-Saumon</v>
          </cell>
          <cell r="H1041" t="str">
            <v>G0J1M0</v>
          </cell>
          <cell r="I1041">
            <v>418</v>
          </cell>
          <cell r="J1041">
            <v>7783284</v>
          </cell>
          <cell r="K1041">
            <v>49</v>
          </cell>
          <cell r="L1041">
            <v>7190</v>
          </cell>
          <cell r="M1041">
            <v>59</v>
          </cell>
          <cell r="N1041">
            <v>10520</v>
          </cell>
        </row>
        <row r="1042">
          <cell r="A1042">
            <v>625764</v>
          </cell>
          <cell r="B1042" t="str">
            <v>05</v>
          </cell>
          <cell r="C1042" t="str">
            <v>Estrie</v>
          </cell>
          <cell r="D1042" t="str">
            <v>Perron(André)</v>
          </cell>
          <cell r="F1042" t="str">
            <v>220, rg 10</v>
          </cell>
          <cell r="G1042" t="str">
            <v>Saint-Isidore-de-Clifton</v>
          </cell>
          <cell r="H1042" t="str">
            <v>J0B2X0</v>
          </cell>
          <cell r="I1042">
            <v>819</v>
          </cell>
          <cell r="J1042">
            <v>6583550</v>
          </cell>
          <cell r="K1042">
            <v>45</v>
          </cell>
          <cell r="L1042">
            <v>6633</v>
          </cell>
          <cell r="M1042">
            <v>38</v>
          </cell>
          <cell r="N1042">
            <v>6658</v>
          </cell>
        </row>
        <row r="1043">
          <cell r="A1043">
            <v>626457</v>
          </cell>
          <cell r="B1043" t="str">
            <v>01</v>
          </cell>
          <cell r="C1043" t="str">
            <v>Bas-Saint-Laurent</v>
          </cell>
          <cell r="D1043" t="str">
            <v>Ferme Karinella inc.</v>
          </cell>
          <cell r="E1043" t="str">
            <v>Pigeon(Joel)</v>
          </cell>
          <cell r="F1043" t="str">
            <v>816 rang 5 Est</v>
          </cell>
          <cell r="G1043" t="str">
            <v>Saint-Eugène-de-Ladrière</v>
          </cell>
          <cell r="H1043" t="str">
            <v>G0L1P0</v>
          </cell>
          <cell r="I1043">
            <v>418</v>
          </cell>
          <cell r="J1043">
            <v>8692669</v>
          </cell>
          <cell r="K1043">
            <v>29</v>
          </cell>
          <cell r="L1043">
            <v>1682</v>
          </cell>
          <cell r="M1043">
            <v>29</v>
          </cell>
          <cell r="N1043">
            <v>1682</v>
          </cell>
        </row>
        <row r="1044">
          <cell r="A1044">
            <v>626465</v>
          </cell>
          <cell r="B1044" t="str">
            <v>01</v>
          </cell>
          <cell r="C1044" t="str">
            <v>Bas-Saint-Laurent</v>
          </cell>
          <cell r="D1044" t="str">
            <v>Ferme Le Mirald enr.</v>
          </cell>
          <cell r="E1044" t="str">
            <v>Pouliot(Raynald)</v>
          </cell>
          <cell r="F1044" t="str">
            <v>133 Principale</v>
          </cell>
          <cell r="G1044" t="str">
            <v>Sainte-Jeanne-d'Arc</v>
          </cell>
          <cell r="H1044" t="str">
            <v>G0J2T0</v>
          </cell>
          <cell r="I1044">
            <v>418</v>
          </cell>
          <cell r="J1044">
            <v>7765421</v>
          </cell>
          <cell r="K1044">
            <v>21</v>
          </cell>
          <cell r="L1044">
            <v>4257</v>
          </cell>
          <cell r="M1044">
            <v>21</v>
          </cell>
          <cell r="N1044">
            <v>4721</v>
          </cell>
        </row>
        <row r="1045">
          <cell r="A1045">
            <v>626812</v>
          </cell>
          <cell r="B1045" t="str">
            <v>12</v>
          </cell>
          <cell r="C1045" t="str">
            <v>Chaudière-Appalaches</v>
          </cell>
          <cell r="D1045" t="str">
            <v>Gagnon(Bruno)</v>
          </cell>
          <cell r="F1045" t="str">
            <v>589, rang 5 Est</v>
          </cell>
          <cell r="G1045" t="str">
            <v>Saint-Lazare-de-Bellechasse</v>
          </cell>
          <cell r="H1045" t="str">
            <v>G0R3J0</v>
          </cell>
          <cell r="I1045">
            <v>0</v>
          </cell>
          <cell r="J1045">
            <v>0</v>
          </cell>
          <cell r="K1045">
            <v>17</v>
          </cell>
          <cell r="M1045">
            <v>18</v>
          </cell>
        </row>
        <row r="1046">
          <cell r="A1046">
            <v>627604</v>
          </cell>
          <cell r="B1046" t="str">
            <v>17</v>
          </cell>
          <cell r="C1046" t="str">
            <v>Centre-du-Québec</v>
          </cell>
          <cell r="D1046" t="str">
            <v>Ferme G.M.H. inc.</v>
          </cell>
          <cell r="E1046" t="str">
            <v>Houde(Mario)</v>
          </cell>
          <cell r="F1046" t="str">
            <v>1101, Roberge, rang 9</v>
          </cell>
          <cell r="G1046" t="str">
            <v>Chesterville</v>
          </cell>
          <cell r="H1046" t="str">
            <v>G0P1J0</v>
          </cell>
          <cell r="I1046">
            <v>819</v>
          </cell>
          <cell r="J1046">
            <v>3822219</v>
          </cell>
          <cell r="K1046">
            <v>225</v>
          </cell>
          <cell r="L1046">
            <v>7304</v>
          </cell>
          <cell r="M1046">
            <v>300</v>
          </cell>
          <cell r="N1046">
            <v>46899</v>
          </cell>
        </row>
        <row r="1047">
          <cell r="A1047">
            <v>627695</v>
          </cell>
          <cell r="B1047" t="str">
            <v>01</v>
          </cell>
          <cell r="C1047" t="str">
            <v>Bas-Saint-Laurent</v>
          </cell>
          <cell r="D1047" t="str">
            <v>Ferme Yves Pelletier</v>
          </cell>
          <cell r="E1047" t="str">
            <v>Pelletier(Francis)</v>
          </cell>
          <cell r="F1047" t="str">
            <v>181, rue St-Joseph, C.P. 424</v>
          </cell>
          <cell r="G1047" t="str">
            <v>Saint-Michel-du-Squatec</v>
          </cell>
          <cell r="H1047" t="str">
            <v>G0L4H0</v>
          </cell>
          <cell r="I1047">
            <v>418</v>
          </cell>
          <cell r="J1047">
            <v>8552232</v>
          </cell>
          <cell r="K1047">
            <v>123</v>
          </cell>
          <cell r="L1047">
            <v>21327</v>
          </cell>
          <cell r="M1047">
            <v>123</v>
          </cell>
          <cell r="N1047">
            <v>36184</v>
          </cell>
        </row>
        <row r="1048">
          <cell r="A1048">
            <v>627760</v>
          </cell>
          <cell r="B1048" t="str">
            <v>16</v>
          </cell>
          <cell r="C1048" t="str">
            <v>Montérégie</v>
          </cell>
          <cell r="D1048" t="str">
            <v>Colette Pellerin et Michel Phaneuf</v>
          </cell>
          <cell r="E1048" t="str">
            <v>Phaneuf(Michel)</v>
          </cell>
          <cell r="F1048" t="str">
            <v>479, rang de l'Acadie</v>
          </cell>
          <cell r="G1048" t="str">
            <v>Saint-Antoine-sur-Richelieu</v>
          </cell>
          <cell r="H1048" t="str">
            <v>J0L1R0</v>
          </cell>
          <cell r="I1048">
            <v>450</v>
          </cell>
          <cell r="J1048">
            <v>7873184</v>
          </cell>
          <cell r="K1048">
            <v>38</v>
          </cell>
          <cell r="L1048">
            <v>5257</v>
          </cell>
          <cell r="M1048">
            <v>40</v>
          </cell>
          <cell r="N1048">
            <v>2277</v>
          </cell>
        </row>
        <row r="1049">
          <cell r="A1049">
            <v>627778</v>
          </cell>
          <cell r="B1049" t="str">
            <v>01</v>
          </cell>
          <cell r="C1049" t="str">
            <v>Bas-Saint-Laurent</v>
          </cell>
          <cell r="D1049" t="str">
            <v>Imbeault Jean-Claude et Thibault Cécile</v>
          </cell>
          <cell r="F1049" t="str">
            <v>507 Route 195</v>
          </cell>
          <cell r="G1049" t="str">
            <v>Saint-Léon-le-Grand(Bas-Saint-Laurent)</v>
          </cell>
          <cell r="H1049" t="str">
            <v>G0J2W0</v>
          </cell>
          <cell r="I1049">
            <v>418</v>
          </cell>
          <cell r="J1049">
            <v>7432808</v>
          </cell>
          <cell r="K1049">
            <v>130</v>
          </cell>
          <cell r="L1049">
            <v>17807</v>
          </cell>
          <cell r="M1049">
            <v>132</v>
          </cell>
          <cell r="N1049">
            <v>26168</v>
          </cell>
        </row>
        <row r="1050">
          <cell r="A1050">
            <v>627976</v>
          </cell>
          <cell r="B1050" t="str">
            <v>01</v>
          </cell>
          <cell r="C1050" t="str">
            <v>Bas-Saint-Laurent</v>
          </cell>
          <cell r="D1050" t="str">
            <v>Ferme Denili S.N.C.</v>
          </cell>
          <cell r="E1050" t="str">
            <v>Plante(Denis Dupont et Line)</v>
          </cell>
          <cell r="F1050" t="str">
            <v>463, rang 4 Ouest</v>
          </cell>
          <cell r="G1050" t="str">
            <v>Les Hauteurs</v>
          </cell>
          <cell r="H1050" t="str">
            <v>G0K1C0</v>
          </cell>
          <cell r="I1050">
            <v>418</v>
          </cell>
          <cell r="J1050">
            <v>7984331</v>
          </cell>
          <cell r="K1050">
            <v>11</v>
          </cell>
        </row>
        <row r="1051">
          <cell r="A1051">
            <v>628016</v>
          </cell>
          <cell r="B1051" t="str">
            <v>16</v>
          </cell>
          <cell r="C1051" t="str">
            <v>Montérégie</v>
          </cell>
          <cell r="D1051" t="str">
            <v>Bachand Céline et Côté Robert</v>
          </cell>
          <cell r="E1051" t="str">
            <v>Côté(Robert)</v>
          </cell>
          <cell r="F1051" t="str">
            <v>1487, rang Maxime</v>
          </cell>
          <cell r="G1051" t="str">
            <v>Roxton Pond</v>
          </cell>
          <cell r="H1051" t="str">
            <v>J0E1Z0</v>
          </cell>
          <cell r="I1051">
            <v>450</v>
          </cell>
          <cell r="J1051">
            <v>3754866</v>
          </cell>
          <cell r="K1051">
            <v>249</v>
          </cell>
          <cell r="L1051">
            <v>57647</v>
          </cell>
          <cell r="M1051">
            <v>208</v>
          </cell>
          <cell r="N1051">
            <v>52872</v>
          </cell>
        </row>
        <row r="1052">
          <cell r="A1052">
            <v>628594</v>
          </cell>
          <cell r="B1052" t="str">
            <v>16</v>
          </cell>
          <cell r="C1052" t="str">
            <v>Montérégie</v>
          </cell>
          <cell r="D1052" t="str">
            <v>Ferme Gilles et Danielle Fontaine S.E.N.C.</v>
          </cell>
          <cell r="E1052" t="str">
            <v>Fontaine(Gilles et Danielle)</v>
          </cell>
          <cell r="F1052" t="str">
            <v>425, 1er Rang Est</v>
          </cell>
          <cell r="G1052" t="str">
            <v>Saint-Joachim-de-Shefford</v>
          </cell>
          <cell r="H1052" t="str">
            <v>J0E2G0</v>
          </cell>
          <cell r="I1052">
            <v>450</v>
          </cell>
          <cell r="J1052">
            <v>5391756</v>
          </cell>
          <cell r="K1052">
            <v>31</v>
          </cell>
          <cell r="L1052">
            <v>5798</v>
          </cell>
          <cell r="M1052">
            <v>30</v>
          </cell>
          <cell r="N1052">
            <v>6634</v>
          </cell>
        </row>
        <row r="1053">
          <cell r="A1053">
            <v>628628</v>
          </cell>
          <cell r="B1053" t="str">
            <v>12</v>
          </cell>
          <cell r="C1053" t="str">
            <v>Chaudière-Appalaches</v>
          </cell>
          <cell r="D1053" t="str">
            <v>Ferme Rocie S.E.N.C.</v>
          </cell>
          <cell r="E1053" t="str">
            <v>Poulin(Robert)</v>
          </cell>
          <cell r="F1053" t="str">
            <v>275, Route 269</v>
          </cell>
          <cell r="G1053" t="str">
            <v>Adstock</v>
          </cell>
          <cell r="H1053" t="str">
            <v>G0N1S0</v>
          </cell>
          <cell r="I1053">
            <v>418</v>
          </cell>
          <cell r="J1053">
            <v>4225750</v>
          </cell>
          <cell r="K1053">
            <v>54</v>
          </cell>
          <cell r="L1053">
            <v>7955</v>
          </cell>
          <cell r="M1053">
            <v>51</v>
          </cell>
          <cell r="N1053">
            <v>9006</v>
          </cell>
        </row>
        <row r="1054">
          <cell r="A1054">
            <v>628776</v>
          </cell>
          <cell r="B1054" t="str">
            <v>07</v>
          </cell>
          <cell r="C1054" t="str">
            <v>Outaouais</v>
          </cell>
          <cell r="D1054" t="str">
            <v>Les Fermes du Point Central</v>
          </cell>
          <cell r="E1054" t="str">
            <v>Lapierre(John)</v>
          </cell>
          <cell r="F1054" t="str">
            <v>54 Lapierre Lane, R.R. 4</v>
          </cell>
          <cell r="G1054" t="str">
            <v>l'isle-aux-Allumettes</v>
          </cell>
          <cell r="H1054" t="str">
            <v>J0X1M0</v>
          </cell>
          <cell r="I1054">
            <v>819</v>
          </cell>
          <cell r="J1054">
            <v>6892164</v>
          </cell>
          <cell r="K1054">
            <v>223</v>
          </cell>
          <cell r="L1054">
            <v>39123</v>
          </cell>
          <cell r="M1054">
            <v>208</v>
          </cell>
          <cell r="N1054">
            <v>38443</v>
          </cell>
        </row>
        <row r="1055">
          <cell r="A1055">
            <v>628909</v>
          </cell>
          <cell r="B1055" t="str">
            <v>12</v>
          </cell>
          <cell r="C1055" t="str">
            <v>Chaudière-Appalaches</v>
          </cell>
          <cell r="D1055" t="str">
            <v>Ferme J &amp; J Cliche inc.</v>
          </cell>
          <cell r="E1055" t="str">
            <v>Cliche(Jules-Émile)</v>
          </cell>
          <cell r="F1055" t="str">
            <v>1854, rang St-Étienne</v>
          </cell>
          <cell r="G1055" t="str">
            <v>Scott</v>
          </cell>
          <cell r="H1055" t="str">
            <v>G0S3G0</v>
          </cell>
          <cell r="I1055">
            <v>418</v>
          </cell>
          <cell r="J1055">
            <v>3875557</v>
          </cell>
          <cell r="K1055">
            <v>17</v>
          </cell>
          <cell r="L1055">
            <v>1103</v>
          </cell>
        </row>
        <row r="1056">
          <cell r="A1056">
            <v>629014</v>
          </cell>
          <cell r="B1056" t="str">
            <v>01</v>
          </cell>
          <cell r="C1056" t="str">
            <v>Bas-Saint-Laurent</v>
          </cell>
          <cell r="D1056" t="str">
            <v>Ferme Nid d'Hirondelle enr.</v>
          </cell>
          <cell r="E1056" t="str">
            <v>Dancause(Sylvain et Aubert)</v>
          </cell>
          <cell r="F1056" t="str">
            <v>427, rang 2 Est</v>
          </cell>
          <cell r="G1056" t="str">
            <v>Saint-Épiphane</v>
          </cell>
          <cell r="H1056" t="str">
            <v>G0L2X0</v>
          </cell>
          <cell r="I1056">
            <v>418</v>
          </cell>
          <cell r="J1056">
            <v>8625670</v>
          </cell>
          <cell r="K1056">
            <v>74</v>
          </cell>
          <cell r="L1056">
            <v>17608</v>
          </cell>
          <cell r="M1056">
            <v>73</v>
          </cell>
          <cell r="N1056">
            <v>22063</v>
          </cell>
        </row>
        <row r="1057">
          <cell r="A1057">
            <v>629154</v>
          </cell>
          <cell r="B1057" t="str">
            <v>17</v>
          </cell>
          <cell r="C1057" t="str">
            <v>Centre-du-Québec</v>
          </cell>
          <cell r="D1057" t="str">
            <v>Lemieux Clémence &amp; Marcoux Yoland</v>
          </cell>
          <cell r="E1057" t="str">
            <v>Marcoux(Yoland)</v>
          </cell>
          <cell r="F1057" t="str">
            <v>320 rang 3 sud</v>
          </cell>
          <cell r="G1057" t="str">
            <v>Ham-Nord</v>
          </cell>
          <cell r="H1057" t="str">
            <v>G0P1A0</v>
          </cell>
          <cell r="I1057">
            <v>819</v>
          </cell>
          <cell r="J1057">
            <v>3442406</v>
          </cell>
          <cell r="K1057">
            <v>34</v>
          </cell>
          <cell r="L1057">
            <v>5875</v>
          </cell>
          <cell r="M1057">
            <v>31</v>
          </cell>
          <cell r="N1057">
            <v>5675</v>
          </cell>
        </row>
        <row r="1058">
          <cell r="A1058">
            <v>629626</v>
          </cell>
          <cell r="B1058" t="str">
            <v>14</v>
          </cell>
          <cell r="C1058" t="str">
            <v>Lanaudière</v>
          </cell>
          <cell r="D1058" t="str">
            <v>Morin(Alain)</v>
          </cell>
          <cell r="F1058" t="str">
            <v>2030 rang St-Louis</v>
          </cell>
          <cell r="G1058" t="str">
            <v>Saint-Gabriel-de-Brandon</v>
          </cell>
          <cell r="H1058" t="str">
            <v>J0K2N0</v>
          </cell>
          <cell r="I1058">
            <v>450</v>
          </cell>
          <cell r="J1058">
            <v>8357533</v>
          </cell>
          <cell r="K1058">
            <v>176</v>
          </cell>
          <cell r="L1058">
            <v>20107</v>
          </cell>
          <cell r="M1058">
            <v>166</v>
          </cell>
          <cell r="N1058">
            <v>28090</v>
          </cell>
        </row>
        <row r="1059">
          <cell r="A1059">
            <v>629634</v>
          </cell>
          <cell r="B1059" t="str">
            <v>12</v>
          </cell>
          <cell r="C1059" t="str">
            <v>Chaudière-Appalaches</v>
          </cell>
          <cell r="D1059" t="str">
            <v>Ferme Linnard SENC</v>
          </cell>
          <cell r="E1059" t="str">
            <v>Chouinard(Richard)</v>
          </cell>
          <cell r="F1059" t="str">
            <v>40, de la Plage Est</v>
          </cell>
          <cell r="G1059" t="str">
            <v>Adstock</v>
          </cell>
          <cell r="H1059" t="str">
            <v>G0N1S0</v>
          </cell>
          <cell r="I1059">
            <v>418</v>
          </cell>
          <cell r="J1059">
            <v>4225784</v>
          </cell>
          <cell r="K1059">
            <v>53</v>
          </cell>
          <cell r="L1059">
            <v>16689</v>
          </cell>
          <cell r="M1059">
            <v>45</v>
          </cell>
          <cell r="N1059">
            <v>17228</v>
          </cell>
        </row>
        <row r="1060">
          <cell r="A1060">
            <v>629667</v>
          </cell>
          <cell r="B1060" t="str">
            <v>05</v>
          </cell>
          <cell r="C1060" t="str">
            <v>Estrie</v>
          </cell>
          <cell r="D1060" t="str">
            <v>Ferme Carolle et Gaétan Lefebvre S.E.N.C.</v>
          </cell>
          <cell r="E1060" t="str">
            <v>Lefebvre(Carolle &amp; Gaétan)</v>
          </cell>
          <cell r="F1060" t="str">
            <v>200 des Rivières</v>
          </cell>
          <cell r="G1060" t="str">
            <v>Saint-Camille</v>
          </cell>
          <cell r="H1060" t="str">
            <v>J0A1G0</v>
          </cell>
          <cell r="I1060">
            <v>819</v>
          </cell>
          <cell r="J1060">
            <v>8281621</v>
          </cell>
          <cell r="K1060">
            <v>55</v>
          </cell>
          <cell r="L1060">
            <v>7531</v>
          </cell>
          <cell r="M1060">
            <v>50</v>
          </cell>
          <cell r="N1060">
            <v>9038</v>
          </cell>
        </row>
        <row r="1061">
          <cell r="A1061">
            <v>629683</v>
          </cell>
          <cell r="B1061" t="str">
            <v>02</v>
          </cell>
          <cell r="C1061" t="str">
            <v>Saguenay-Lac-Saint-Jean</v>
          </cell>
          <cell r="D1061" t="str">
            <v>Ferme de la Carpe S.E.N.C.</v>
          </cell>
          <cell r="E1061" t="str">
            <v>Rousseau(Gérald)</v>
          </cell>
          <cell r="F1061" t="str">
            <v>782 rue Rousseau</v>
          </cell>
          <cell r="G1061" t="str">
            <v>Saint-Stanislas (du Lac Saint-Jean)</v>
          </cell>
          <cell r="H1061" t="str">
            <v>G8L7C2</v>
          </cell>
          <cell r="I1061">
            <v>418</v>
          </cell>
          <cell r="J1061">
            <v>2765864</v>
          </cell>
          <cell r="K1061">
            <v>463</v>
          </cell>
          <cell r="L1061">
            <v>84402</v>
          </cell>
          <cell r="M1061">
            <v>416</v>
          </cell>
          <cell r="N1061">
            <v>62737</v>
          </cell>
        </row>
        <row r="1062">
          <cell r="A1062">
            <v>630608</v>
          </cell>
          <cell r="B1062" t="str">
            <v>01</v>
          </cell>
          <cell r="C1062" t="str">
            <v>Bas-Saint-Laurent</v>
          </cell>
          <cell r="D1062" t="str">
            <v>Ferme Sigamel inc.</v>
          </cell>
          <cell r="E1062" t="str">
            <v>Gagnon(Bruno)</v>
          </cell>
          <cell r="F1062" t="str">
            <v>152 route 291</v>
          </cell>
          <cell r="G1062" t="str">
            <v>Cacouna</v>
          </cell>
          <cell r="H1062" t="str">
            <v>G0L1G0</v>
          </cell>
          <cell r="I1062">
            <v>418</v>
          </cell>
          <cell r="J1062">
            <v>8623617</v>
          </cell>
          <cell r="K1062">
            <v>59</v>
          </cell>
          <cell r="L1062">
            <v>8647</v>
          </cell>
        </row>
        <row r="1063">
          <cell r="A1063">
            <v>630616</v>
          </cell>
          <cell r="B1063" t="str">
            <v>07</v>
          </cell>
          <cell r="C1063" t="str">
            <v>Outaouais</v>
          </cell>
          <cell r="D1063" t="str">
            <v>Philippe(Jean)</v>
          </cell>
          <cell r="F1063" t="str">
            <v>458, chemin de la Baie</v>
          </cell>
          <cell r="G1063" t="str">
            <v>Pontiac</v>
          </cell>
          <cell r="H1063" t="str">
            <v>J0X2G0</v>
          </cell>
          <cell r="I1063">
            <v>819</v>
          </cell>
          <cell r="J1063">
            <v>4552376</v>
          </cell>
          <cell r="K1063">
            <v>45</v>
          </cell>
          <cell r="L1063">
            <v>7484</v>
          </cell>
          <cell r="M1063">
            <v>44</v>
          </cell>
          <cell r="N1063">
            <v>329</v>
          </cell>
        </row>
        <row r="1064">
          <cell r="A1064">
            <v>630657</v>
          </cell>
          <cell r="B1064" t="str">
            <v>05</v>
          </cell>
          <cell r="C1064" t="str">
            <v>Estrie</v>
          </cell>
          <cell r="D1064" t="str">
            <v>Ferme des Clochers enr.</v>
          </cell>
          <cell r="E1064" t="str">
            <v>Clouti(Brigitte Bombardier Bertrand)</v>
          </cell>
          <cell r="F1064" t="str">
            <v>227, route 243</v>
          </cell>
          <cell r="G1064" t="str">
            <v>Racine</v>
          </cell>
          <cell r="H1064" t="str">
            <v>J0E1Y0</v>
          </cell>
          <cell r="I1064">
            <v>450</v>
          </cell>
          <cell r="J1064">
            <v>5324811</v>
          </cell>
          <cell r="L1064">
            <v>5419</v>
          </cell>
          <cell r="M1064">
            <v>21</v>
          </cell>
          <cell r="N1064">
            <v>4232</v>
          </cell>
        </row>
        <row r="1065">
          <cell r="A1065">
            <v>630814</v>
          </cell>
          <cell r="B1065" t="str">
            <v>05</v>
          </cell>
          <cell r="C1065" t="str">
            <v>Estrie</v>
          </cell>
          <cell r="D1065" t="str">
            <v>Ferme Windywood enr.</v>
          </cell>
          <cell r="E1065" t="str">
            <v>Ward(Sydney Morrison &amp; Bernice)</v>
          </cell>
          <cell r="F1065" t="str">
            <v>164, Flanders Road</v>
          </cell>
          <cell r="G1065" t="str">
            <v>Cookshire-Eaton</v>
          </cell>
          <cell r="H1065" t="str">
            <v>J0B1M0</v>
          </cell>
          <cell r="I1065">
            <v>819</v>
          </cell>
          <cell r="J1065">
            <v>8892873</v>
          </cell>
          <cell r="K1065">
            <v>102</v>
          </cell>
          <cell r="L1065">
            <v>17694</v>
          </cell>
          <cell r="M1065">
            <v>105</v>
          </cell>
          <cell r="N1065">
            <v>16306</v>
          </cell>
        </row>
        <row r="1066">
          <cell r="A1066">
            <v>630830</v>
          </cell>
          <cell r="B1066" t="str">
            <v>01</v>
          </cell>
          <cell r="C1066" t="str">
            <v>Bas-Saint-Laurent</v>
          </cell>
          <cell r="D1066" t="str">
            <v>Ferme Jodaric enr.</v>
          </cell>
          <cell r="E1066" t="str">
            <v>Veilleux(Maurice)</v>
          </cell>
          <cell r="F1066" t="str">
            <v>46 rang 1 Matalick</v>
          </cell>
          <cell r="G1066" t="str">
            <v>Causapscal</v>
          </cell>
          <cell r="H1066" t="str">
            <v>G0J1J0</v>
          </cell>
          <cell r="I1066">
            <v>418</v>
          </cell>
          <cell r="J1066">
            <v>7565048</v>
          </cell>
          <cell r="K1066">
            <v>179</v>
          </cell>
          <cell r="L1066">
            <v>40724</v>
          </cell>
          <cell r="M1066">
            <v>185</v>
          </cell>
          <cell r="N1066">
            <v>37959</v>
          </cell>
        </row>
        <row r="1067">
          <cell r="A1067">
            <v>631143</v>
          </cell>
          <cell r="B1067" t="str">
            <v>05</v>
          </cell>
          <cell r="C1067" t="str">
            <v>Estrie</v>
          </cell>
          <cell r="D1067" t="str">
            <v>Ferme Halro enr.</v>
          </cell>
          <cell r="E1067" t="str">
            <v>Hallé(Denis)</v>
          </cell>
          <cell r="F1067" t="str">
            <v>112, Rang 1</v>
          </cell>
          <cell r="G1067" t="str">
            <v>Lac-Drolet</v>
          </cell>
          <cell r="H1067" t="str">
            <v>G0Y1C0</v>
          </cell>
          <cell r="I1067">
            <v>819</v>
          </cell>
          <cell r="J1067">
            <v>5492882</v>
          </cell>
          <cell r="K1067">
            <v>30</v>
          </cell>
          <cell r="L1067">
            <v>2998</v>
          </cell>
          <cell r="M1067">
            <v>25</v>
          </cell>
          <cell r="N1067">
            <v>2425</v>
          </cell>
        </row>
        <row r="1068">
          <cell r="A1068">
            <v>631820</v>
          </cell>
          <cell r="B1068" t="str">
            <v>12</v>
          </cell>
          <cell r="C1068" t="str">
            <v>Chaudière-Appalaches</v>
          </cell>
          <cell r="D1068" t="str">
            <v>Ferme René &amp; Claudette Poulin inc.</v>
          </cell>
          <cell r="E1068" t="str">
            <v>Poulin(René)</v>
          </cell>
          <cell r="F1068" t="str">
            <v>449, rang St-Bruno</v>
          </cell>
          <cell r="G1068" t="str">
            <v>Saint-Joseph-des-Érables</v>
          </cell>
          <cell r="H1068" t="str">
            <v>G0S2V0</v>
          </cell>
          <cell r="I1068">
            <v>418</v>
          </cell>
          <cell r="J1068">
            <v>3975597</v>
          </cell>
          <cell r="K1068">
            <v>43</v>
          </cell>
          <cell r="L1068">
            <v>3832</v>
          </cell>
          <cell r="M1068">
            <v>40</v>
          </cell>
          <cell r="N1068">
            <v>4795</v>
          </cell>
        </row>
        <row r="1069">
          <cell r="A1069">
            <v>632075</v>
          </cell>
          <cell r="B1069" t="str">
            <v>07</v>
          </cell>
          <cell r="C1069" t="str">
            <v>Outaouais</v>
          </cell>
          <cell r="D1069" t="str">
            <v>Ferme Roger Robertson S.E.N.C.</v>
          </cell>
          <cell r="E1069" t="str">
            <v>Robertson(Roger)</v>
          </cell>
          <cell r="F1069" t="str">
            <v>83, chemin Robertson</v>
          </cell>
          <cell r="G1069" t="str">
            <v>La Pèche</v>
          </cell>
          <cell r="H1069" t="str">
            <v>J0X1S0</v>
          </cell>
          <cell r="I1069">
            <v>819</v>
          </cell>
          <cell r="J1069">
            <v>4562350</v>
          </cell>
          <cell r="K1069">
            <v>77</v>
          </cell>
          <cell r="L1069">
            <v>9593</v>
          </cell>
          <cell r="M1069">
            <v>77</v>
          </cell>
          <cell r="N1069">
            <v>19066</v>
          </cell>
        </row>
        <row r="1070">
          <cell r="A1070">
            <v>632406</v>
          </cell>
          <cell r="B1070" t="str">
            <v>16</v>
          </cell>
          <cell r="C1070" t="str">
            <v>Montérégie</v>
          </cell>
          <cell r="D1070" t="str">
            <v>Lawrence Anthony et Petit Ginette</v>
          </cell>
          <cell r="E1070" t="str">
            <v>Petit(Anthony Lawrence &amp; Ginette)</v>
          </cell>
          <cell r="F1070" t="str">
            <v>1413, route 241</v>
          </cell>
          <cell r="G1070" t="str">
            <v>Shefford</v>
          </cell>
          <cell r="H1070" t="str">
            <v>J2M1L2</v>
          </cell>
          <cell r="I1070">
            <v>450</v>
          </cell>
          <cell r="J1070">
            <v>5390307</v>
          </cell>
          <cell r="K1070">
            <v>17</v>
          </cell>
          <cell r="L1070">
            <v>312</v>
          </cell>
          <cell r="M1070">
            <v>16</v>
          </cell>
          <cell r="N1070">
            <v>1129</v>
          </cell>
        </row>
        <row r="1071">
          <cell r="A1071">
            <v>632547</v>
          </cell>
          <cell r="B1071" t="str">
            <v>12</v>
          </cell>
          <cell r="C1071" t="str">
            <v>Chaudière-Appalaches</v>
          </cell>
          <cell r="D1071" t="str">
            <v>Ferme Cantinale inc.</v>
          </cell>
          <cell r="E1071" t="str">
            <v>Cantin(Mario)</v>
          </cell>
          <cell r="F1071" t="str">
            <v>318, boul. Taché Ouest</v>
          </cell>
          <cell r="G1071" t="str">
            <v>Montmagny</v>
          </cell>
          <cell r="H1071" t="str">
            <v>G5V3R8</v>
          </cell>
          <cell r="I1071">
            <v>418</v>
          </cell>
          <cell r="J1071">
            <v>2488833</v>
          </cell>
          <cell r="K1071">
            <v>10</v>
          </cell>
        </row>
        <row r="1072">
          <cell r="A1072">
            <v>632620</v>
          </cell>
          <cell r="B1072" t="str">
            <v>07</v>
          </cell>
          <cell r="C1072" t="str">
            <v>Outaouais</v>
          </cell>
          <cell r="D1072" t="str">
            <v>Stewart(Danny)</v>
          </cell>
          <cell r="E1072" t="str">
            <v>Stewart(Danny)</v>
          </cell>
          <cell r="F1072" t="str">
            <v>8, Donnelly Road</v>
          </cell>
          <cell r="G1072" t="str">
            <v>L'Ile-du-Grand-Calumet</v>
          </cell>
          <cell r="H1072" t="str">
            <v>J0X1J0</v>
          </cell>
          <cell r="I1072">
            <v>819</v>
          </cell>
          <cell r="J1072">
            <v>6482858</v>
          </cell>
          <cell r="K1072">
            <v>27</v>
          </cell>
          <cell r="L1072">
            <v>6406</v>
          </cell>
          <cell r="M1072">
            <v>24</v>
          </cell>
          <cell r="N1072">
            <v>6746</v>
          </cell>
        </row>
        <row r="1073">
          <cell r="A1073">
            <v>632695</v>
          </cell>
          <cell r="B1073" t="str">
            <v>11</v>
          </cell>
          <cell r="C1073" t="str">
            <v>Gaspésie-Iles-de-la-Madeleine</v>
          </cell>
          <cell r="D1073" t="str">
            <v>La Ferme laitière du Coteau inc.</v>
          </cell>
          <cell r="E1073" t="str">
            <v>Cayouette(Simon)</v>
          </cell>
          <cell r="F1073" t="str">
            <v>263, chemin de la Rivière</v>
          </cell>
          <cell r="G1073" t="str">
            <v>Bonaventure</v>
          </cell>
          <cell r="H1073" t="str">
            <v>G0C1E0</v>
          </cell>
          <cell r="I1073">
            <v>418</v>
          </cell>
          <cell r="J1073">
            <v>5343417</v>
          </cell>
          <cell r="K1073">
            <v>21</v>
          </cell>
          <cell r="L1073">
            <v>1768</v>
          </cell>
          <cell r="M1073">
            <v>16</v>
          </cell>
          <cell r="N1073">
            <v>3653</v>
          </cell>
        </row>
        <row r="1074">
          <cell r="A1074">
            <v>632752</v>
          </cell>
          <cell r="B1074" t="str">
            <v>12</v>
          </cell>
          <cell r="C1074" t="str">
            <v>Chaudière-Appalaches</v>
          </cell>
          <cell r="D1074" t="str">
            <v>Ferme Paulo inc.</v>
          </cell>
          <cell r="E1074" t="str">
            <v>Nadeau(Paul)</v>
          </cell>
          <cell r="F1074" t="str">
            <v>2019, Route 112</v>
          </cell>
          <cell r="G1074" t="str">
            <v>Saint-Frédéric</v>
          </cell>
          <cell r="H1074" t="str">
            <v>G0N1P0</v>
          </cell>
          <cell r="I1074">
            <v>418</v>
          </cell>
          <cell r="J1074">
            <v>4262102</v>
          </cell>
          <cell r="K1074">
            <v>49</v>
          </cell>
          <cell r="L1074">
            <v>9105</v>
          </cell>
          <cell r="M1074">
            <v>48</v>
          </cell>
          <cell r="N1074">
            <v>8284</v>
          </cell>
        </row>
        <row r="1075">
          <cell r="A1075">
            <v>632760</v>
          </cell>
          <cell r="B1075" t="str">
            <v>02</v>
          </cell>
          <cell r="C1075" t="str">
            <v>Saguenay-Lac-Saint-Jean</v>
          </cell>
          <cell r="D1075" t="str">
            <v>Ferme du Bal enrg.</v>
          </cell>
          <cell r="E1075" t="str">
            <v>Brassard(Martin)</v>
          </cell>
          <cell r="F1075" t="str">
            <v>2875 rang 7 Ouest</v>
          </cell>
          <cell r="G1075" t="str">
            <v>L'Ascension-de-Notre-Seigneur</v>
          </cell>
          <cell r="H1075" t="str">
            <v>G0W1Y0</v>
          </cell>
          <cell r="I1075">
            <v>418</v>
          </cell>
          <cell r="J1075">
            <v>3471727</v>
          </cell>
          <cell r="K1075">
            <v>122</v>
          </cell>
          <cell r="L1075">
            <v>6577</v>
          </cell>
          <cell r="M1075">
            <v>192</v>
          </cell>
          <cell r="N1075">
            <v>39556</v>
          </cell>
        </row>
        <row r="1076">
          <cell r="A1076">
            <v>632786</v>
          </cell>
          <cell r="B1076" t="str">
            <v>01</v>
          </cell>
          <cell r="C1076" t="str">
            <v>Bas-Saint-Laurent</v>
          </cell>
          <cell r="D1076" t="str">
            <v>Ferme Bouchard</v>
          </cell>
          <cell r="E1076" t="str">
            <v>Bouchard(Gervais)</v>
          </cell>
          <cell r="F1076" t="str">
            <v>358 rang 3 Nord</v>
          </cell>
          <cell r="G1076" t="str">
            <v>Notre-Dame-du-Lac</v>
          </cell>
          <cell r="H1076" t="str">
            <v>G0L1X0</v>
          </cell>
          <cell r="I1076">
            <v>418</v>
          </cell>
          <cell r="J1076">
            <v>8990095</v>
          </cell>
          <cell r="K1076">
            <v>20</v>
          </cell>
          <cell r="L1076">
            <v>1328</v>
          </cell>
          <cell r="M1076">
            <v>19</v>
          </cell>
          <cell r="N1076">
            <v>246</v>
          </cell>
        </row>
        <row r="1077">
          <cell r="A1077">
            <v>633131</v>
          </cell>
          <cell r="B1077" t="str">
            <v>01</v>
          </cell>
          <cell r="C1077" t="str">
            <v>Bas-Saint-Laurent</v>
          </cell>
          <cell r="D1077" t="str">
            <v>Salter Mireille et Simard Martin</v>
          </cell>
          <cell r="F1077" t="str">
            <v>128 rang 2 Casupscull</v>
          </cell>
          <cell r="G1077" t="str">
            <v>Sainte-Florence</v>
          </cell>
          <cell r="H1077" t="str">
            <v>G0J2M0</v>
          </cell>
          <cell r="I1077">
            <v>418</v>
          </cell>
          <cell r="J1077">
            <v>7563032</v>
          </cell>
          <cell r="K1077">
            <v>100</v>
          </cell>
          <cell r="L1077">
            <v>16559</v>
          </cell>
          <cell r="M1077">
            <v>109</v>
          </cell>
          <cell r="N1077">
            <v>26040</v>
          </cell>
        </row>
        <row r="1078">
          <cell r="A1078">
            <v>633461</v>
          </cell>
          <cell r="B1078" t="str">
            <v>12</v>
          </cell>
          <cell r="C1078" t="str">
            <v>Chaudière-Appalaches</v>
          </cell>
          <cell r="D1078" t="str">
            <v>Lamontagne(Martin)</v>
          </cell>
          <cell r="F1078" t="str">
            <v>3540, Rang 3</v>
          </cell>
          <cell r="G1078" t="str">
            <v>Saint-Zacharie</v>
          </cell>
          <cell r="H1078" t="str">
            <v>G0M2C0</v>
          </cell>
          <cell r="I1078">
            <v>418</v>
          </cell>
          <cell r="J1078">
            <v>5937134</v>
          </cell>
          <cell r="K1078">
            <v>51</v>
          </cell>
          <cell r="L1078">
            <v>13104</v>
          </cell>
          <cell r="M1078">
            <v>46</v>
          </cell>
          <cell r="N1078">
            <v>14783</v>
          </cell>
        </row>
        <row r="1079">
          <cell r="A1079">
            <v>633727</v>
          </cell>
          <cell r="B1079" t="str">
            <v>08</v>
          </cell>
          <cell r="C1079" t="str">
            <v>Abitibi-Témiscamingue</v>
          </cell>
          <cell r="D1079" t="str">
            <v>Brochu(Joël)</v>
          </cell>
          <cell r="F1079" t="str">
            <v>1000, rang 10</v>
          </cell>
          <cell r="G1079" t="str">
            <v>Sainte-Germaine-Boulé</v>
          </cell>
          <cell r="H1079" t="str">
            <v>J0Z1M0</v>
          </cell>
          <cell r="I1079">
            <v>819</v>
          </cell>
          <cell r="J1079">
            <v>7876246</v>
          </cell>
          <cell r="K1079">
            <v>116</v>
          </cell>
          <cell r="L1079">
            <v>24154</v>
          </cell>
          <cell r="M1079">
            <v>50</v>
          </cell>
          <cell r="N1079">
            <v>18615</v>
          </cell>
        </row>
        <row r="1080">
          <cell r="A1080">
            <v>633800</v>
          </cell>
          <cell r="B1080" t="str">
            <v>16</v>
          </cell>
          <cell r="C1080" t="str">
            <v>Montérégie</v>
          </cell>
          <cell r="D1080" t="str">
            <v>Ferme Denise &amp; Pierre Beauregard S.N.C.</v>
          </cell>
          <cell r="E1080" t="str">
            <v>Beauregard(Pierre)</v>
          </cell>
          <cell r="F1080" t="str">
            <v>1955, rang St-Simon</v>
          </cell>
          <cell r="G1080" t="str">
            <v>Sainte-Marie-Madeleine</v>
          </cell>
          <cell r="H1080" t="str">
            <v>J0H1S0</v>
          </cell>
          <cell r="I1080">
            <v>450</v>
          </cell>
          <cell r="J1080">
            <v>7953861</v>
          </cell>
          <cell r="M1080">
            <v>23</v>
          </cell>
        </row>
        <row r="1081">
          <cell r="A1081">
            <v>634642</v>
          </cell>
          <cell r="B1081" t="str">
            <v>04</v>
          </cell>
          <cell r="C1081" t="str">
            <v>Mauricie</v>
          </cell>
          <cell r="D1081" t="str">
            <v>Ferme Yvon Martel enr.</v>
          </cell>
          <cell r="E1081" t="str">
            <v>Martel(Yvon)</v>
          </cell>
          <cell r="F1081" t="str">
            <v>1160, Principale</v>
          </cell>
          <cell r="G1081" t="str">
            <v>Notre-Dame-de-Montauban</v>
          </cell>
          <cell r="H1081" t="str">
            <v>G0X1W0</v>
          </cell>
          <cell r="I1081">
            <v>418</v>
          </cell>
          <cell r="J1081">
            <v>3362004</v>
          </cell>
          <cell r="K1081">
            <v>12</v>
          </cell>
          <cell r="L1081">
            <v>478</v>
          </cell>
          <cell r="M1081">
            <v>16</v>
          </cell>
          <cell r="N1081">
            <v>729</v>
          </cell>
        </row>
        <row r="1082">
          <cell r="A1082">
            <v>634857</v>
          </cell>
          <cell r="B1082" t="str">
            <v>04</v>
          </cell>
          <cell r="C1082" t="str">
            <v>Mauricie</v>
          </cell>
          <cell r="D1082" t="str">
            <v>Ferme Rely SENC</v>
          </cell>
          <cell r="E1082" t="str">
            <v>Veillette(René)</v>
          </cell>
          <cell r="F1082" t="str">
            <v>553, 3e Rang</v>
          </cell>
          <cell r="G1082" t="str">
            <v>Saint-Narcisse</v>
          </cell>
          <cell r="H1082" t="str">
            <v>G0X2Y0</v>
          </cell>
          <cell r="I1082">
            <v>418</v>
          </cell>
          <cell r="J1082">
            <v>3283283</v>
          </cell>
          <cell r="K1082">
            <v>30</v>
          </cell>
          <cell r="M1082">
            <v>35</v>
          </cell>
          <cell r="N1082">
            <v>7825</v>
          </cell>
        </row>
        <row r="1083">
          <cell r="A1083">
            <v>635243</v>
          </cell>
          <cell r="B1083" t="str">
            <v>07</v>
          </cell>
          <cell r="C1083" t="str">
            <v>Outaouais</v>
          </cell>
          <cell r="D1083" t="str">
            <v>Sloan(Randal)</v>
          </cell>
          <cell r="F1083" t="str">
            <v>176 Ridge Road</v>
          </cell>
          <cell r="G1083" t="str">
            <v>Campbell's Bay</v>
          </cell>
          <cell r="H1083" t="str">
            <v>J0X1K0</v>
          </cell>
          <cell r="I1083">
            <v>819</v>
          </cell>
          <cell r="J1083">
            <v>6482892</v>
          </cell>
          <cell r="K1083">
            <v>178</v>
          </cell>
          <cell r="L1083">
            <v>20706</v>
          </cell>
          <cell r="M1083">
            <v>174</v>
          </cell>
          <cell r="N1083">
            <v>26116</v>
          </cell>
        </row>
        <row r="1084">
          <cell r="A1084">
            <v>635250</v>
          </cell>
          <cell r="B1084" t="str">
            <v>17</v>
          </cell>
          <cell r="C1084" t="str">
            <v>Centre-du-Québec</v>
          </cell>
          <cell r="D1084" t="str">
            <v>Champoux(Yves)</v>
          </cell>
          <cell r="F1084" t="str">
            <v>116, Rang 11</v>
          </cell>
          <cell r="G1084" t="str">
            <v>Saint-Rémi-de-Tingwick</v>
          </cell>
          <cell r="H1084" t="str">
            <v>J0A1K0</v>
          </cell>
          <cell r="I1084">
            <v>819</v>
          </cell>
          <cell r="J1084">
            <v>3592757</v>
          </cell>
          <cell r="K1084">
            <v>46</v>
          </cell>
          <cell r="L1084">
            <v>9761</v>
          </cell>
          <cell r="M1084">
            <v>44</v>
          </cell>
          <cell r="N1084">
            <v>6586</v>
          </cell>
        </row>
        <row r="1085">
          <cell r="A1085">
            <v>635706</v>
          </cell>
          <cell r="B1085" t="str">
            <v>16</v>
          </cell>
          <cell r="C1085" t="str">
            <v>Montérégie</v>
          </cell>
          <cell r="D1085" t="str">
            <v>Ferme Valeyenne</v>
          </cell>
          <cell r="E1085" t="str">
            <v>Lavallée(Claude)</v>
          </cell>
          <cell r="F1085" t="str">
            <v>762, chemin Cowan</v>
          </cell>
          <cell r="G1085" t="str">
            <v>Havelock</v>
          </cell>
          <cell r="H1085" t="str">
            <v>J0S2C0</v>
          </cell>
          <cell r="I1085">
            <v>450</v>
          </cell>
          <cell r="J1085">
            <v>8263335</v>
          </cell>
          <cell r="K1085">
            <v>23</v>
          </cell>
          <cell r="L1085">
            <v>5527</v>
          </cell>
          <cell r="M1085">
            <v>20</v>
          </cell>
          <cell r="N1085">
            <v>6804</v>
          </cell>
        </row>
        <row r="1086">
          <cell r="A1086">
            <v>635987</v>
          </cell>
          <cell r="B1086" t="str">
            <v>12</v>
          </cell>
          <cell r="C1086" t="str">
            <v>Chaudière-Appalaches</v>
          </cell>
          <cell r="D1086" t="str">
            <v>Ferme Loulou, SENC</v>
          </cell>
          <cell r="E1086" t="str">
            <v>Lessard(Vincent)</v>
          </cell>
          <cell r="F1086" t="str">
            <v>518, rang des Érables</v>
          </cell>
          <cell r="G1086" t="str">
            <v>Saint-Joseph-de-Beauce</v>
          </cell>
          <cell r="H1086" t="str">
            <v>G0S2V0</v>
          </cell>
          <cell r="I1086">
            <v>418</v>
          </cell>
          <cell r="J1086">
            <v>3978440</v>
          </cell>
          <cell r="K1086">
            <v>114</v>
          </cell>
          <cell r="L1086">
            <v>16772</v>
          </cell>
          <cell r="M1086">
            <v>94</v>
          </cell>
          <cell r="N1086">
            <v>13533</v>
          </cell>
        </row>
        <row r="1087">
          <cell r="A1087">
            <v>636084</v>
          </cell>
          <cell r="B1087" t="str">
            <v>05</v>
          </cell>
          <cell r="C1087" t="str">
            <v>Estrie</v>
          </cell>
          <cell r="D1087" t="str">
            <v>Cosman David &amp; Shattuck Linda</v>
          </cell>
          <cell r="E1087" t="str">
            <v>Cosman(David)</v>
          </cell>
          <cell r="F1087" t="str">
            <v>92 chemin KirkPatrick</v>
          </cell>
          <cell r="G1087" t="str">
            <v>Bury</v>
          </cell>
          <cell r="H1087" t="str">
            <v>J0B1J0</v>
          </cell>
          <cell r="I1087">
            <v>819</v>
          </cell>
          <cell r="J1087">
            <v>8723739</v>
          </cell>
          <cell r="K1087">
            <v>29</v>
          </cell>
          <cell r="L1087">
            <v>8376</v>
          </cell>
          <cell r="M1087">
            <v>26</v>
          </cell>
          <cell r="N1087">
            <v>7322</v>
          </cell>
        </row>
        <row r="1088">
          <cell r="A1088">
            <v>636266</v>
          </cell>
          <cell r="B1088" t="str">
            <v>17</v>
          </cell>
          <cell r="C1088" t="str">
            <v>Centre-du-Québec</v>
          </cell>
          <cell r="D1088" t="str">
            <v>Gagné(Mario)</v>
          </cell>
          <cell r="F1088" t="str">
            <v>449 Gosford</v>
          </cell>
          <cell r="G1088" t="str">
            <v>Inverness</v>
          </cell>
          <cell r="H1088" t="str">
            <v>G0S1K0</v>
          </cell>
          <cell r="I1088">
            <v>418</v>
          </cell>
          <cell r="J1088">
            <v>4532560</v>
          </cell>
          <cell r="K1088">
            <v>55</v>
          </cell>
          <cell r="L1088">
            <v>10100</v>
          </cell>
          <cell r="M1088">
            <v>53</v>
          </cell>
          <cell r="N1088">
            <v>10440</v>
          </cell>
        </row>
        <row r="1089">
          <cell r="A1089">
            <v>636563</v>
          </cell>
          <cell r="B1089" t="str">
            <v>05</v>
          </cell>
          <cell r="C1089" t="str">
            <v>Estrie</v>
          </cell>
          <cell r="D1089" t="str">
            <v>Lanctôt(Patrick)</v>
          </cell>
          <cell r="E1089" t="str">
            <v>Fournier(Carole)</v>
          </cell>
          <cell r="F1089" t="str">
            <v>528, ch. Cookshire</v>
          </cell>
          <cell r="G1089" t="str">
            <v>Compton</v>
          </cell>
          <cell r="H1089" t="str">
            <v>J0B1L0</v>
          </cell>
          <cell r="I1089">
            <v>819</v>
          </cell>
          <cell r="J1089">
            <v>8372688</v>
          </cell>
          <cell r="K1089">
            <v>65</v>
          </cell>
          <cell r="L1089">
            <v>3126</v>
          </cell>
          <cell r="M1089">
            <v>54</v>
          </cell>
          <cell r="N1089">
            <v>11579</v>
          </cell>
        </row>
        <row r="1090">
          <cell r="A1090">
            <v>636738</v>
          </cell>
          <cell r="B1090" t="str">
            <v>05</v>
          </cell>
          <cell r="C1090" t="str">
            <v>Estrie</v>
          </cell>
          <cell r="D1090" t="str">
            <v>Ferme à Maturin SENC</v>
          </cell>
          <cell r="E1090" t="str">
            <v>Lampron(Nathalie)</v>
          </cell>
          <cell r="F1090" t="str">
            <v>15, rue Hillbury</v>
          </cell>
          <cell r="G1090" t="str">
            <v>Bury</v>
          </cell>
          <cell r="H1090" t="str">
            <v>J0B1J0</v>
          </cell>
          <cell r="I1090">
            <v>819</v>
          </cell>
          <cell r="J1090">
            <v>8721063</v>
          </cell>
          <cell r="K1090">
            <v>118</v>
          </cell>
          <cell r="L1090">
            <v>8989</v>
          </cell>
          <cell r="M1090">
            <v>79</v>
          </cell>
          <cell r="N1090">
            <v>12337</v>
          </cell>
        </row>
        <row r="1091">
          <cell r="A1091">
            <v>637439</v>
          </cell>
          <cell r="B1091" t="str">
            <v>07</v>
          </cell>
          <cell r="C1091" t="str">
            <v>Outaouais</v>
          </cell>
          <cell r="D1091" t="str">
            <v>Mackechnie(Ian)</v>
          </cell>
          <cell r="F1091" t="str">
            <v>1284, MacKechnie Road</v>
          </cell>
          <cell r="G1091" t="str">
            <v>Pontiac</v>
          </cell>
          <cell r="H1091" t="str">
            <v>J0X2V0</v>
          </cell>
          <cell r="I1091">
            <v>819</v>
          </cell>
          <cell r="J1091">
            <v>6475586</v>
          </cell>
          <cell r="K1091">
            <v>28</v>
          </cell>
          <cell r="L1091">
            <v>340</v>
          </cell>
        </row>
        <row r="1092">
          <cell r="A1092">
            <v>637470</v>
          </cell>
          <cell r="B1092" t="str">
            <v>01</v>
          </cell>
          <cell r="C1092" t="str">
            <v>Bas-Saint-Laurent</v>
          </cell>
          <cell r="D1092" t="str">
            <v>Ferme Armand et Jocelyne Gaudreau enr.</v>
          </cell>
          <cell r="E1092" t="str">
            <v>Gaudreau(Armand)</v>
          </cell>
          <cell r="F1092" t="str">
            <v>188, rang 1 Ouest</v>
          </cell>
          <cell r="G1092" t="str">
            <v>Saint-Fabien</v>
          </cell>
          <cell r="H1092" t="str">
            <v>G0L2Z0</v>
          </cell>
          <cell r="I1092">
            <v>418</v>
          </cell>
          <cell r="J1092">
            <v>8692104</v>
          </cell>
          <cell r="K1092">
            <v>61</v>
          </cell>
          <cell r="L1092">
            <v>320</v>
          </cell>
          <cell r="M1092">
            <v>59</v>
          </cell>
          <cell r="N1092">
            <v>1968</v>
          </cell>
        </row>
        <row r="1093">
          <cell r="A1093">
            <v>637637</v>
          </cell>
          <cell r="B1093" t="str">
            <v>02</v>
          </cell>
          <cell r="C1093" t="str">
            <v>Saguenay-Lac-Saint-Jean</v>
          </cell>
          <cell r="D1093" t="str">
            <v>Ferme Clau-Chant S.E.N.C.</v>
          </cell>
          <cell r="E1093" t="str">
            <v>Gilbert(Claude)</v>
          </cell>
          <cell r="F1093" t="str">
            <v>107 Grand Rang Sud</v>
          </cell>
          <cell r="G1093" t="str">
            <v>Albanel</v>
          </cell>
          <cell r="H1093" t="str">
            <v>G8M3L7</v>
          </cell>
          <cell r="I1093">
            <v>418</v>
          </cell>
          <cell r="J1093">
            <v>2795927</v>
          </cell>
          <cell r="K1093">
            <v>144</v>
          </cell>
          <cell r="L1093">
            <v>16915</v>
          </cell>
          <cell r="M1093">
            <v>166</v>
          </cell>
        </row>
        <row r="1094">
          <cell r="A1094">
            <v>637660</v>
          </cell>
          <cell r="B1094" t="str">
            <v>08</v>
          </cell>
          <cell r="C1094" t="str">
            <v>Abitibi-Témiscamingue</v>
          </cell>
          <cell r="D1094" t="str">
            <v>Marcoux André &amp; Brisson Martine</v>
          </cell>
          <cell r="E1094" t="str">
            <v>Brisson(Martine)</v>
          </cell>
          <cell r="F1094" t="str">
            <v>375, chemin des Bouleaux</v>
          </cell>
          <cell r="G1094" t="str">
            <v>Nédélec</v>
          </cell>
          <cell r="H1094" t="str">
            <v>J0Z2Z0</v>
          </cell>
          <cell r="I1094">
            <v>819</v>
          </cell>
          <cell r="J1094">
            <v>7842361</v>
          </cell>
          <cell r="K1094">
            <v>288</v>
          </cell>
          <cell r="L1094">
            <v>74035</v>
          </cell>
          <cell r="M1094">
            <v>287</v>
          </cell>
          <cell r="N1094">
            <v>64423</v>
          </cell>
        </row>
        <row r="1095">
          <cell r="A1095">
            <v>637868</v>
          </cell>
          <cell r="B1095" t="str">
            <v>16</v>
          </cell>
          <cell r="C1095" t="str">
            <v>Montérégie</v>
          </cell>
          <cell r="D1095" t="str">
            <v>Ferme Mawcook inc.</v>
          </cell>
          <cell r="E1095" t="str">
            <v>Morissette(Francoise O.,Hugues,Yvan)</v>
          </cell>
          <cell r="F1095" t="str">
            <v>1476, 10e Rang Ouest</v>
          </cell>
          <cell r="G1095" t="str">
            <v>Granby</v>
          </cell>
          <cell r="H1095" t="str">
            <v>J2J0P7</v>
          </cell>
          <cell r="I1095">
            <v>450</v>
          </cell>
          <cell r="J1095">
            <v>3785571</v>
          </cell>
          <cell r="K1095">
            <v>191</v>
          </cell>
          <cell r="L1095">
            <v>33680</v>
          </cell>
          <cell r="M1095">
            <v>222</v>
          </cell>
          <cell r="N1095">
            <v>34927</v>
          </cell>
        </row>
        <row r="1096">
          <cell r="A1096">
            <v>637967</v>
          </cell>
          <cell r="B1096" t="str">
            <v>01</v>
          </cell>
          <cell r="C1096" t="str">
            <v>Bas-Saint-Laurent</v>
          </cell>
          <cell r="D1096" t="str">
            <v>Ferme Marchel</v>
          </cell>
          <cell r="E1096" t="str">
            <v>Hudon(Martine Dubé et Michel)</v>
          </cell>
          <cell r="F1096" t="str">
            <v>140 rang 5 Ouest</v>
          </cell>
          <cell r="G1096" t="str">
            <v>Saint-Pascal</v>
          </cell>
          <cell r="H1096" t="str">
            <v>G0L3Y0</v>
          </cell>
          <cell r="I1096">
            <v>418</v>
          </cell>
          <cell r="J1096">
            <v>4929564</v>
          </cell>
          <cell r="K1096">
            <v>178</v>
          </cell>
          <cell r="L1096">
            <v>9533</v>
          </cell>
          <cell r="M1096">
            <v>172</v>
          </cell>
          <cell r="N1096">
            <v>15353</v>
          </cell>
        </row>
        <row r="1097">
          <cell r="A1097">
            <v>638015</v>
          </cell>
          <cell r="B1097" t="str">
            <v>01</v>
          </cell>
          <cell r="C1097" t="str">
            <v>Bas-Saint-Laurent</v>
          </cell>
          <cell r="D1097" t="str">
            <v>Ouellet(René-Claude)</v>
          </cell>
          <cell r="F1097" t="str">
            <v>130 des Érables</v>
          </cell>
          <cell r="G1097" t="str">
            <v>Packington</v>
          </cell>
          <cell r="H1097" t="str">
            <v>G0L1Z0</v>
          </cell>
          <cell r="I1097">
            <v>418</v>
          </cell>
          <cell r="J1097">
            <v>8533331</v>
          </cell>
          <cell r="K1097">
            <v>65</v>
          </cell>
          <cell r="L1097">
            <v>8812</v>
          </cell>
          <cell r="M1097">
            <v>61</v>
          </cell>
          <cell r="N1097">
            <v>9828</v>
          </cell>
        </row>
        <row r="1098">
          <cell r="A1098">
            <v>638338</v>
          </cell>
          <cell r="B1098" t="str">
            <v>17</v>
          </cell>
          <cell r="C1098" t="str">
            <v>Centre-du-Québec</v>
          </cell>
          <cell r="D1098" t="str">
            <v>Ferme Grenière inc.</v>
          </cell>
          <cell r="E1098" t="str">
            <v>Grenier(Réjean)</v>
          </cell>
          <cell r="F1098" t="str">
            <v>6601, rang Grenier</v>
          </cell>
          <cell r="G1098" t="str">
            <v>Chesterville</v>
          </cell>
          <cell r="H1098" t="str">
            <v>G0P1J0</v>
          </cell>
          <cell r="I1098">
            <v>819</v>
          </cell>
          <cell r="J1098">
            <v>3822327</v>
          </cell>
          <cell r="K1098">
            <v>39</v>
          </cell>
          <cell r="L1098">
            <v>5884</v>
          </cell>
          <cell r="M1098">
            <v>42</v>
          </cell>
          <cell r="N1098">
            <v>5821</v>
          </cell>
        </row>
        <row r="1099">
          <cell r="A1099">
            <v>638650</v>
          </cell>
          <cell r="B1099" t="str">
            <v>05</v>
          </cell>
          <cell r="C1099" t="str">
            <v>Estrie</v>
          </cell>
          <cell r="D1099" t="str">
            <v>Ferme Porcine P. &amp; F. 1990 SENC</v>
          </cell>
          <cell r="E1099" t="str">
            <v>Poirier(Heather Frank &amp; André)</v>
          </cell>
          <cell r="F1099" t="str">
            <v>662, route 243</v>
          </cell>
          <cell r="G1099" t="str">
            <v>Kingsbury</v>
          </cell>
          <cell r="H1099" t="str">
            <v>J0B1X0</v>
          </cell>
          <cell r="I1099">
            <v>819</v>
          </cell>
          <cell r="J1099">
            <v>8265382</v>
          </cell>
          <cell r="K1099">
            <v>37</v>
          </cell>
          <cell r="L1099">
            <v>3049</v>
          </cell>
          <cell r="M1099">
            <v>40</v>
          </cell>
          <cell r="N1099">
            <v>836</v>
          </cell>
        </row>
        <row r="1100">
          <cell r="A1100">
            <v>638692</v>
          </cell>
          <cell r="B1100" t="str">
            <v>17</v>
          </cell>
          <cell r="C1100" t="str">
            <v>Centre-du-Québec</v>
          </cell>
          <cell r="D1100" t="str">
            <v>Ferme Ristal inc.</v>
          </cell>
          <cell r="E1100" t="str">
            <v>Rousseau(Christian)</v>
          </cell>
          <cell r="F1100" t="str">
            <v>756, rang St-Joseph</v>
          </cell>
          <cell r="G1100" t="str">
            <v>Sainte-Monique</v>
          </cell>
          <cell r="H1100" t="str">
            <v>J0G1N0</v>
          </cell>
          <cell r="I1100">
            <v>819</v>
          </cell>
          <cell r="J1100">
            <v>2892333</v>
          </cell>
          <cell r="K1100">
            <v>17</v>
          </cell>
          <cell r="L1100">
            <v>340</v>
          </cell>
          <cell r="M1100">
            <v>24</v>
          </cell>
        </row>
        <row r="1101">
          <cell r="A1101">
            <v>638817</v>
          </cell>
          <cell r="B1101" t="str">
            <v>17</v>
          </cell>
          <cell r="C1101" t="str">
            <v>Centre-du-Québec</v>
          </cell>
          <cell r="D1101" t="str">
            <v>Lemay(Dominique)</v>
          </cell>
          <cell r="F1101" t="str">
            <v>172, 3e Avenue</v>
          </cell>
          <cell r="G1101" t="str">
            <v>Saint-Ferdinand (d'Halifax)</v>
          </cell>
          <cell r="H1101" t="str">
            <v>G0N1N0</v>
          </cell>
          <cell r="I1101">
            <v>418</v>
          </cell>
          <cell r="J1101">
            <v>4283476</v>
          </cell>
          <cell r="K1101">
            <v>13</v>
          </cell>
          <cell r="L1101">
            <v>3708</v>
          </cell>
          <cell r="M1101">
            <v>15</v>
          </cell>
          <cell r="N1101">
            <v>4398</v>
          </cell>
        </row>
        <row r="1102">
          <cell r="A1102">
            <v>639096</v>
          </cell>
          <cell r="B1102" t="str">
            <v>08</v>
          </cell>
          <cell r="C1102" t="str">
            <v>Abitibi-Témiscamingue</v>
          </cell>
          <cell r="D1102" t="str">
            <v>Morin(Jules)</v>
          </cell>
          <cell r="F1102" t="str">
            <v>1652, rang 10-1 Est</v>
          </cell>
          <cell r="G1102" t="str">
            <v>Macamic</v>
          </cell>
          <cell r="H1102" t="str">
            <v>J0Z2S0</v>
          </cell>
          <cell r="I1102">
            <v>819</v>
          </cell>
          <cell r="J1102">
            <v>7822186</v>
          </cell>
          <cell r="K1102">
            <v>16</v>
          </cell>
          <cell r="L1102">
            <v>3020</v>
          </cell>
        </row>
        <row r="1103">
          <cell r="A1103">
            <v>639682</v>
          </cell>
          <cell r="B1103" t="str">
            <v>08</v>
          </cell>
          <cell r="C1103" t="str">
            <v>Abitibi-Témiscamingue</v>
          </cell>
          <cell r="D1103" t="str">
            <v>Ferme Gétal enr.</v>
          </cell>
          <cell r="E1103" t="str">
            <v>Gélinas(Claude et David)</v>
          </cell>
          <cell r="F1103" t="str">
            <v>420, rang des Cyprès</v>
          </cell>
          <cell r="G1103" t="str">
            <v>Rouyn-Noranda</v>
          </cell>
          <cell r="H1103" t="str">
            <v>J9Y1P1</v>
          </cell>
          <cell r="I1103">
            <v>819</v>
          </cell>
          <cell r="J1103">
            <v>7975470</v>
          </cell>
          <cell r="K1103">
            <v>91</v>
          </cell>
          <cell r="L1103">
            <v>17113</v>
          </cell>
          <cell r="M1103">
            <v>90</v>
          </cell>
          <cell r="N1103">
            <v>16816</v>
          </cell>
        </row>
        <row r="1104">
          <cell r="A1104">
            <v>639948</v>
          </cell>
          <cell r="B1104" t="str">
            <v>12</v>
          </cell>
          <cell r="C1104" t="str">
            <v>Chaudière-Appalaches</v>
          </cell>
          <cell r="D1104" t="str">
            <v>Linda Bolduc et Michel Breton</v>
          </cell>
          <cell r="E1104" t="str">
            <v>Bolduc(Michel Breton et Linda)</v>
          </cell>
          <cell r="F1104" t="str">
            <v>11, chemin Craig</v>
          </cell>
          <cell r="G1104" t="str">
            <v>Kinnear's Mills</v>
          </cell>
          <cell r="H1104" t="str">
            <v>G0N1K0</v>
          </cell>
          <cell r="I1104">
            <v>418</v>
          </cell>
          <cell r="J1104">
            <v>4243002</v>
          </cell>
          <cell r="K1104">
            <v>53</v>
          </cell>
          <cell r="L1104">
            <v>12665</v>
          </cell>
          <cell r="M1104">
            <v>45</v>
          </cell>
          <cell r="N1104">
            <v>13589</v>
          </cell>
        </row>
        <row r="1105">
          <cell r="A1105">
            <v>640045</v>
          </cell>
          <cell r="B1105" t="str">
            <v>12</v>
          </cell>
          <cell r="C1105" t="str">
            <v>Chaudière-Appalaches</v>
          </cell>
          <cell r="D1105" t="str">
            <v>Ferme René &amp; Richard inc.</v>
          </cell>
          <cell r="E1105" t="str">
            <v>Hilaire(Richard St-)</v>
          </cell>
          <cell r="F1105" t="str">
            <v>372, rang St-François</v>
          </cell>
          <cell r="G1105" t="str">
            <v>Sainte-Marguerite (de Beauce)</v>
          </cell>
          <cell r="H1105" t="str">
            <v>G0S2X0</v>
          </cell>
          <cell r="I1105">
            <v>418</v>
          </cell>
          <cell r="J1105">
            <v>3861385</v>
          </cell>
          <cell r="K1105">
            <v>12</v>
          </cell>
          <cell r="L1105">
            <v>340</v>
          </cell>
          <cell r="M1105">
            <v>15</v>
          </cell>
          <cell r="N1105">
            <v>454</v>
          </cell>
        </row>
        <row r="1106">
          <cell r="A1106">
            <v>640128</v>
          </cell>
          <cell r="B1106" t="str">
            <v>11</v>
          </cell>
          <cell r="C1106" t="str">
            <v>Gaspésie-Iles-de-la-Madeleine</v>
          </cell>
          <cell r="D1106" t="str">
            <v>Ferme R. et E. Lagacé enr.</v>
          </cell>
          <cell r="E1106" t="str">
            <v>Lagacé(Etienne)</v>
          </cell>
          <cell r="F1106" t="str">
            <v>99, route Lagacé</v>
          </cell>
          <cell r="G1106" t="str">
            <v>Matapédia</v>
          </cell>
          <cell r="H1106" t="str">
            <v>G0J1V0</v>
          </cell>
          <cell r="I1106">
            <v>418</v>
          </cell>
          <cell r="J1106">
            <v>8652015</v>
          </cell>
          <cell r="K1106">
            <v>234</v>
          </cell>
          <cell r="L1106">
            <v>45392</v>
          </cell>
          <cell r="M1106">
            <v>258</v>
          </cell>
          <cell r="N1106">
            <v>43999</v>
          </cell>
        </row>
        <row r="1107">
          <cell r="A1107">
            <v>640185</v>
          </cell>
          <cell r="B1107" t="str">
            <v>05</v>
          </cell>
          <cell r="C1107" t="str">
            <v>Estrie</v>
          </cell>
          <cell r="D1107" t="str">
            <v>Beauregard(Claude)</v>
          </cell>
          <cell r="F1107" t="str">
            <v>1105, chemin Turcotte</v>
          </cell>
          <cell r="G1107" t="str">
            <v>Dudswell</v>
          </cell>
          <cell r="H1107" t="str">
            <v>J0B2L0</v>
          </cell>
          <cell r="I1107">
            <v>819</v>
          </cell>
          <cell r="J1107">
            <v>8876302</v>
          </cell>
          <cell r="K1107">
            <v>39</v>
          </cell>
          <cell r="L1107">
            <v>5225</v>
          </cell>
          <cell r="M1107">
            <v>36</v>
          </cell>
          <cell r="N1107">
            <v>5039</v>
          </cell>
        </row>
        <row r="1108">
          <cell r="A1108">
            <v>640268</v>
          </cell>
          <cell r="B1108" t="str">
            <v>14</v>
          </cell>
          <cell r="C1108" t="str">
            <v>Lanaudière</v>
          </cell>
          <cell r="D1108" t="str">
            <v>Lafortune(Roch)</v>
          </cell>
          <cell r="F1108" t="str">
            <v>1809 chemin Beauparlant</v>
          </cell>
          <cell r="G1108" t="str">
            <v>Saint-Damien</v>
          </cell>
          <cell r="H1108" t="str">
            <v>J0K2E0</v>
          </cell>
          <cell r="I1108">
            <v>450</v>
          </cell>
          <cell r="J1108">
            <v>8355030</v>
          </cell>
          <cell r="K1108">
            <v>15</v>
          </cell>
          <cell r="L1108">
            <v>1686</v>
          </cell>
          <cell r="M1108">
            <v>15</v>
          </cell>
          <cell r="N1108">
            <v>2518</v>
          </cell>
        </row>
        <row r="1109">
          <cell r="A1109">
            <v>640979</v>
          </cell>
          <cell r="B1109" t="str">
            <v>15</v>
          </cell>
          <cell r="C1109" t="str">
            <v>Laurentides</v>
          </cell>
          <cell r="D1109" t="str">
            <v>Linda Gaudreau et Christian Provost</v>
          </cell>
          <cell r="E1109" t="str">
            <v>Provost(Linda Gaudreau et Christian)</v>
          </cell>
          <cell r="F1109" t="str">
            <v>269, chemin de la Rouge</v>
          </cell>
          <cell r="G1109" t="str">
            <v>Huberdeau</v>
          </cell>
          <cell r="H1109" t="str">
            <v>J0T1G0</v>
          </cell>
          <cell r="I1109">
            <v>819</v>
          </cell>
          <cell r="J1109">
            <v>6879314</v>
          </cell>
          <cell r="K1109">
            <v>11</v>
          </cell>
          <cell r="L1109">
            <v>1006</v>
          </cell>
        </row>
        <row r="1110">
          <cell r="A1110">
            <v>641928</v>
          </cell>
          <cell r="B1110" t="str">
            <v>16</v>
          </cell>
          <cell r="C1110" t="str">
            <v>Montérégie</v>
          </cell>
          <cell r="D1110" t="str">
            <v>Ferme Pine Grove</v>
          </cell>
          <cell r="E1110" t="str">
            <v>Welburn(Kenneth Robert)</v>
          </cell>
          <cell r="F1110" t="str">
            <v>1415, route 202</v>
          </cell>
          <cell r="G1110" t="str">
            <v>Hinchinbrooke</v>
          </cell>
          <cell r="H1110" t="str">
            <v>J0S1A0</v>
          </cell>
          <cell r="I1110">
            <v>450</v>
          </cell>
          <cell r="J1110">
            <v>2646614</v>
          </cell>
          <cell r="K1110">
            <v>12</v>
          </cell>
          <cell r="L1110">
            <v>900</v>
          </cell>
        </row>
        <row r="1111">
          <cell r="A1111">
            <v>641977</v>
          </cell>
          <cell r="B1111" t="str">
            <v>05</v>
          </cell>
          <cell r="C1111" t="str">
            <v>Estrie</v>
          </cell>
          <cell r="D1111" t="str">
            <v>Gilbert(Daniel)</v>
          </cell>
          <cell r="F1111" t="str">
            <v>185, ch. Dion</v>
          </cell>
          <cell r="G1111" t="str">
            <v>Compton</v>
          </cell>
          <cell r="H1111" t="str">
            <v>J0B1L0</v>
          </cell>
          <cell r="I1111">
            <v>819</v>
          </cell>
          <cell r="J1111">
            <v>8359222</v>
          </cell>
          <cell r="K1111">
            <v>11</v>
          </cell>
        </row>
        <row r="1112">
          <cell r="A1112">
            <v>642488</v>
          </cell>
          <cell r="B1112" t="str">
            <v>05</v>
          </cell>
          <cell r="C1112" t="str">
            <v>Estrie</v>
          </cell>
          <cell r="D1112" t="str">
            <v>Ferme Auguste Blais et Fils S.E.N.C.</v>
          </cell>
          <cell r="E1112" t="str">
            <v>Blais(Marco)</v>
          </cell>
          <cell r="F1112" t="str">
            <v>726, Route 204</v>
          </cell>
          <cell r="G1112" t="str">
            <v>Saint-Ludger</v>
          </cell>
          <cell r="H1112" t="str">
            <v>G0M1W0</v>
          </cell>
          <cell r="I1112">
            <v>819</v>
          </cell>
          <cell r="J1112">
            <v>5485146</v>
          </cell>
          <cell r="K1112">
            <v>43</v>
          </cell>
          <cell r="L1112">
            <v>5359</v>
          </cell>
          <cell r="M1112">
            <v>41</v>
          </cell>
          <cell r="N1112">
            <v>10841</v>
          </cell>
        </row>
        <row r="1113">
          <cell r="A1113">
            <v>642546</v>
          </cell>
          <cell r="B1113" t="str">
            <v>16</v>
          </cell>
          <cell r="C1113" t="str">
            <v>Montérégie</v>
          </cell>
          <cell r="D1113" t="str">
            <v>Fermes Parent-Beauregard inc., Les</v>
          </cell>
          <cell r="E1113" t="str">
            <v>Parent(Denis Beauregard &amp; Céline)</v>
          </cell>
          <cell r="F1113" t="str">
            <v>760, 8e Rang Ouest</v>
          </cell>
          <cell r="G1113" t="str">
            <v>Saint-Joachim-de-Shefford</v>
          </cell>
          <cell r="H1113" t="str">
            <v>J0E2G0</v>
          </cell>
          <cell r="I1113">
            <v>450</v>
          </cell>
          <cell r="J1113">
            <v>5392204</v>
          </cell>
          <cell r="K1113">
            <v>112</v>
          </cell>
          <cell r="L1113">
            <v>17961</v>
          </cell>
          <cell r="M1113">
            <v>111</v>
          </cell>
          <cell r="N1113">
            <v>17148</v>
          </cell>
        </row>
        <row r="1114">
          <cell r="A1114">
            <v>642553</v>
          </cell>
          <cell r="B1114" t="str">
            <v>12</v>
          </cell>
          <cell r="C1114" t="str">
            <v>Chaudière-Appalaches</v>
          </cell>
          <cell r="D1114" t="str">
            <v>Ferme Norjie enr.</v>
          </cell>
          <cell r="E1114" t="str">
            <v>Roberge(Julie et Normand)</v>
          </cell>
          <cell r="F1114" t="str">
            <v>590, Route 267</v>
          </cell>
          <cell r="G1114" t="str">
            <v>Saint-Jean-de-Brébeuf</v>
          </cell>
          <cell r="H1114" t="str">
            <v>G6G0A1</v>
          </cell>
          <cell r="I1114">
            <v>418</v>
          </cell>
          <cell r="J1114">
            <v>4532414</v>
          </cell>
          <cell r="K1114">
            <v>28</v>
          </cell>
          <cell r="L1114">
            <v>5282</v>
          </cell>
          <cell r="M1114">
            <v>30</v>
          </cell>
          <cell r="N1114">
            <v>6538</v>
          </cell>
        </row>
        <row r="1115">
          <cell r="A1115">
            <v>642603</v>
          </cell>
          <cell r="B1115" t="str">
            <v>02</v>
          </cell>
          <cell r="C1115" t="str">
            <v>Saguenay-Lac-Saint-Jean</v>
          </cell>
          <cell r="D1115" t="str">
            <v>Ferme Danielle et Pierre Bouchard</v>
          </cell>
          <cell r="E1115" t="str">
            <v>Bouchard(Danielle Lapointe - Pierre)</v>
          </cell>
          <cell r="F1115" t="str">
            <v>651 route 155</v>
          </cell>
          <cell r="G1115" t="str">
            <v>Lac-Bouchette</v>
          </cell>
          <cell r="H1115" t="str">
            <v>G0W1V0</v>
          </cell>
          <cell r="I1115">
            <v>418</v>
          </cell>
          <cell r="J1115">
            <v>3486510</v>
          </cell>
          <cell r="K1115">
            <v>15</v>
          </cell>
        </row>
        <row r="1116">
          <cell r="A1116">
            <v>642637</v>
          </cell>
          <cell r="B1116" t="str">
            <v>14</v>
          </cell>
          <cell r="C1116" t="str">
            <v>Lanaudière</v>
          </cell>
          <cell r="D1116" t="str">
            <v>Ferme François Lépine inc.</v>
          </cell>
          <cell r="E1116" t="str">
            <v>Lépine(François)</v>
          </cell>
          <cell r="F1116" t="str">
            <v>4291 chemin du Lac</v>
          </cell>
          <cell r="G1116" t="str">
            <v>Saint-Gabriel-de-Brandon</v>
          </cell>
          <cell r="H1116" t="str">
            <v>J0K2N0</v>
          </cell>
          <cell r="I1116">
            <v>450</v>
          </cell>
          <cell r="J1116">
            <v>8353811</v>
          </cell>
          <cell r="K1116">
            <v>76</v>
          </cell>
          <cell r="L1116">
            <v>19606</v>
          </cell>
          <cell r="M1116">
            <v>63</v>
          </cell>
          <cell r="N1116">
            <v>16460</v>
          </cell>
        </row>
        <row r="1117">
          <cell r="A1117">
            <v>642892</v>
          </cell>
          <cell r="B1117" t="str">
            <v>01</v>
          </cell>
          <cell r="C1117" t="str">
            <v>Bas-Saint-Laurent</v>
          </cell>
          <cell r="D1117" t="str">
            <v>Dumais Normand et Garon Danielle</v>
          </cell>
          <cell r="E1117" t="str">
            <v>Dumais(Normand)</v>
          </cell>
          <cell r="F1117" t="str">
            <v>111, route 132 Ouest</v>
          </cell>
          <cell r="G1117" t="str">
            <v>Saint-Denis (de Kamouraska)</v>
          </cell>
          <cell r="H1117" t="str">
            <v>G0L2R0</v>
          </cell>
          <cell r="I1117">
            <v>418</v>
          </cell>
          <cell r="J1117">
            <v>4982673</v>
          </cell>
          <cell r="K1117">
            <v>108</v>
          </cell>
          <cell r="L1117">
            <v>10446</v>
          </cell>
          <cell r="M1117">
            <v>114</v>
          </cell>
          <cell r="N1117">
            <v>13039</v>
          </cell>
        </row>
        <row r="1118">
          <cell r="A1118">
            <v>643197</v>
          </cell>
          <cell r="B1118" t="str">
            <v>12</v>
          </cell>
          <cell r="C1118" t="str">
            <v>Chaudière-Appalaches</v>
          </cell>
          <cell r="D1118" t="str">
            <v>Delisle(Fernand)</v>
          </cell>
          <cell r="F1118" t="str">
            <v>5088, rang des Plaines</v>
          </cell>
          <cell r="G1118" t="str">
            <v>Notre-Dame-du-Sacré-Coeur-d'Issoudun</v>
          </cell>
          <cell r="H1118" t="str">
            <v>G0S1L0</v>
          </cell>
          <cell r="I1118">
            <v>418</v>
          </cell>
          <cell r="J1118">
            <v>7282742</v>
          </cell>
          <cell r="K1118">
            <v>51</v>
          </cell>
          <cell r="L1118">
            <v>8754</v>
          </cell>
          <cell r="M1118">
            <v>51</v>
          </cell>
          <cell r="N1118">
            <v>7345</v>
          </cell>
        </row>
        <row r="1119">
          <cell r="A1119">
            <v>643296</v>
          </cell>
          <cell r="B1119" t="str">
            <v>17</v>
          </cell>
          <cell r="C1119" t="str">
            <v>Centre-du-Québec</v>
          </cell>
          <cell r="D1119" t="str">
            <v>Pigeon(Fernand)</v>
          </cell>
          <cell r="F1119" t="str">
            <v>174, chemin Beaudoin Nord</v>
          </cell>
          <cell r="G1119" t="str">
            <v>Durham-Sud</v>
          </cell>
          <cell r="H1119" t="str">
            <v>J0H2C0</v>
          </cell>
          <cell r="I1119">
            <v>819</v>
          </cell>
          <cell r="J1119">
            <v>8582291</v>
          </cell>
          <cell r="K1119">
            <v>22</v>
          </cell>
          <cell r="L1119">
            <v>340</v>
          </cell>
        </row>
        <row r="1120">
          <cell r="A1120">
            <v>643536</v>
          </cell>
          <cell r="B1120" t="str">
            <v>12</v>
          </cell>
          <cell r="C1120" t="str">
            <v>Chaudière-Appalaches</v>
          </cell>
          <cell r="D1120" t="str">
            <v>Guérard(Gilles)</v>
          </cell>
          <cell r="F1120" t="str">
            <v>1070, rang de la Montagne</v>
          </cell>
          <cell r="G1120" t="str">
            <v>Saint-Anselme</v>
          </cell>
          <cell r="H1120" t="str">
            <v>G0R2N0</v>
          </cell>
          <cell r="I1120">
            <v>418</v>
          </cell>
          <cell r="J1120">
            <v>8854396</v>
          </cell>
          <cell r="K1120">
            <v>39</v>
          </cell>
          <cell r="L1120">
            <v>3519</v>
          </cell>
          <cell r="M1120">
            <v>34</v>
          </cell>
          <cell r="N1120">
            <v>6062</v>
          </cell>
        </row>
        <row r="1121">
          <cell r="A1121">
            <v>643890</v>
          </cell>
          <cell r="B1121" t="str">
            <v>16</v>
          </cell>
          <cell r="C1121" t="str">
            <v>Montérégie</v>
          </cell>
          <cell r="D1121" t="str">
            <v>Ferme Beau-Saint S.E.N.C.</v>
          </cell>
          <cell r="E1121" t="str">
            <v>Beauregard(Paul)</v>
          </cell>
          <cell r="F1121" t="str">
            <v>240, 1er Rang Est</v>
          </cell>
          <cell r="G1121" t="str">
            <v>Saint-Joachim-de-Shefford</v>
          </cell>
          <cell r="H1121" t="str">
            <v>J0E2G0</v>
          </cell>
          <cell r="I1121">
            <v>450</v>
          </cell>
          <cell r="J1121">
            <v>5390889</v>
          </cell>
          <cell r="K1121">
            <v>68</v>
          </cell>
          <cell r="L1121">
            <v>8937</v>
          </cell>
          <cell r="M1121">
            <v>66</v>
          </cell>
          <cell r="N1121">
            <v>17147</v>
          </cell>
        </row>
        <row r="1122">
          <cell r="A1122">
            <v>643924</v>
          </cell>
          <cell r="B1122" t="str">
            <v>03</v>
          </cell>
          <cell r="C1122" t="str">
            <v>Capitale-Nationale</v>
          </cell>
          <cell r="D1122" t="str">
            <v>Ferme Germaindale &amp; Fils SENC</v>
          </cell>
          <cell r="E1122" t="str">
            <v>Germain(Réjean et Stéphane)</v>
          </cell>
          <cell r="F1122" t="str">
            <v>32, rang Saint-Philippe</v>
          </cell>
          <cell r="G1122" t="str">
            <v>Cap-Santé</v>
          </cell>
          <cell r="H1122" t="str">
            <v>G0A1L0</v>
          </cell>
          <cell r="I1122">
            <v>418</v>
          </cell>
          <cell r="J1122">
            <v>2850058</v>
          </cell>
          <cell r="K1122">
            <v>30</v>
          </cell>
          <cell r="L1122">
            <v>13002</v>
          </cell>
        </row>
        <row r="1123">
          <cell r="A1123">
            <v>643965</v>
          </cell>
          <cell r="B1123" t="str">
            <v>08</v>
          </cell>
          <cell r="C1123" t="str">
            <v>Abitibi-Témiscamingue</v>
          </cell>
          <cell r="D1123" t="str">
            <v>Bélanger Céline &amp; Girard Etienne</v>
          </cell>
          <cell r="E1123" t="str">
            <v>Girard(Étienne)</v>
          </cell>
          <cell r="F1123" t="str">
            <v>399, rang 6 Sud</v>
          </cell>
          <cell r="G1123" t="str">
            <v>Saint-Bruno-de-Guigues</v>
          </cell>
          <cell r="H1123" t="str">
            <v>J0Z2G0</v>
          </cell>
          <cell r="I1123">
            <v>819</v>
          </cell>
          <cell r="J1123">
            <v>6252067</v>
          </cell>
          <cell r="K1123">
            <v>28</v>
          </cell>
          <cell r="L1123">
            <v>587</v>
          </cell>
          <cell r="M1123">
            <v>34</v>
          </cell>
          <cell r="N1123">
            <v>227</v>
          </cell>
        </row>
        <row r="1124">
          <cell r="A1124">
            <v>643973</v>
          </cell>
          <cell r="B1124" t="str">
            <v>17</v>
          </cell>
          <cell r="C1124" t="str">
            <v>Centre-du-Québec</v>
          </cell>
          <cell r="D1124" t="str">
            <v>Ferme Roger Fortier et Fils inc.</v>
          </cell>
          <cell r="E1124" t="str">
            <v>Fortier(Germain)</v>
          </cell>
          <cell r="F1124" t="str">
            <v>827 chemin Gosford</v>
          </cell>
          <cell r="G1124" t="str">
            <v>Saint-Pierre-Baptiste</v>
          </cell>
          <cell r="H1124" t="str">
            <v>G0P1K0</v>
          </cell>
          <cell r="I1124">
            <v>418</v>
          </cell>
          <cell r="J1124">
            <v>4283851</v>
          </cell>
          <cell r="K1124">
            <v>128</v>
          </cell>
          <cell r="L1124">
            <v>35213</v>
          </cell>
          <cell r="M1124">
            <v>121</v>
          </cell>
          <cell r="N1124">
            <v>30632</v>
          </cell>
        </row>
        <row r="1125">
          <cell r="A1125">
            <v>644062</v>
          </cell>
          <cell r="B1125" t="str">
            <v>02</v>
          </cell>
          <cell r="C1125" t="str">
            <v>Saguenay-Lac-Saint-Jean</v>
          </cell>
          <cell r="D1125" t="str">
            <v>Thivierge(Jean-Pierre)</v>
          </cell>
          <cell r="F1125" t="str">
            <v>709 rang 3</v>
          </cell>
          <cell r="G1125" t="str">
            <v>Saint-Charles-de-Bourget</v>
          </cell>
          <cell r="H1125" t="str">
            <v>G0V1G0</v>
          </cell>
          <cell r="I1125">
            <v>418</v>
          </cell>
          <cell r="J1125">
            <v>6722149</v>
          </cell>
          <cell r="K1125">
            <v>43</v>
          </cell>
          <cell r="L1125">
            <v>9526</v>
          </cell>
          <cell r="M1125">
            <v>47</v>
          </cell>
          <cell r="N1125">
            <v>15989</v>
          </cell>
        </row>
        <row r="1126">
          <cell r="A1126">
            <v>644385</v>
          </cell>
          <cell r="B1126" t="str">
            <v>08</v>
          </cell>
          <cell r="C1126" t="str">
            <v>Abitibi-Témiscamingue</v>
          </cell>
          <cell r="D1126" t="str">
            <v>Robert(Guy)</v>
          </cell>
          <cell r="F1126" t="str">
            <v>439, rang 8</v>
          </cell>
          <cell r="G1126" t="str">
            <v>Saint-Eugène-de-Guigues</v>
          </cell>
          <cell r="H1126" t="str">
            <v>J0Z3L0</v>
          </cell>
          <cell r="I1126">
            <v>819</v>
          </cell>
          <cell r="J1126">
            <v>7853431</v>
          </cell>
          <cell r="L1126">
            <v>15084</v>
          </cell>
          <cell r="N1126">
            <v>6577</v>
          </cell>
        </row>
        <row r="1127">
          <cell r="A1127">
            <v>644419</v>
          </cell>
          <cell r="B1127" t="str">
            <v>16</v>
          </cell>
          <cell r="C1127" t="str">
            <v>Montérégie</v>
          </cell>
          <cell r="D1127" t="str">
            <v>Suzette Demers &amp; Associes enr.</v>
          </cell>
          <cell r="E1127" t="str">
            <v>Dagneault(Bertrand)</v>
          </cell>
          <cell r="F1127" t="str">
            <v>807, Notre-Dame</v>
          </cell>
          <cell r="G1127" t="str">
            <v>Saint-Chrysostome</v>
          </cell>
          <cell r="H1127" t="str">
            <v>J0S1R0</v>
          </cell>
          <cell r="I1127">
            <v>450</v>
          </cell>
          <cell r="J1127">
            <v>8260495</v>
          </cell>
          <cell r="K1127">
            <v>21</v>
          </cell>
          <cell r="L1127">
            <v>3104</v>
          </cell>
          <cell r="M1127">
            <v>20</v>
          </cell>
          <cell r="N1127">
            <v>2672</v>
          </cell>
        </row>
        <row r="1128">
          <cell r="A1128">
            <v>644591</v>
          </cell>
          <cell r="B1128" t="str">
            <v>16</v>
          </cell>
          <cell r="C1128" t="str">
            <v>Montérégie</v>
          </cell>
          <cell r="D1128" t="str">
            <v>Riverby Farms Ltée</v>
          </cell>
          <cell r="E1128" t="str">
            <v>Hayter(Bradley)</v>
          </cell>
          <cell r="F1128" t="str">
            <v>1843 River Road, Box 1448</v>
          </cell>
          <cell r="G1128" t="str">
            <v>Huntingdon</v>
          </cell>
          <cell r="H1128" t="str">
            <v>J0S1H0</v>
          </cell>
          <cell r="I1128">
            <v>450</v>
          </cell>
          <cell r="J1128">
            <v>2648040</v>
          </cell>
          <cell r="K1128">
            <v>14</v>
          </cell>
          <cell r="L1128">
            <v>3544</v>
          </cell>
          <cell r="M1128">
            <v>15</v>
          </cell>
          <cell r="N1128">
            <v>2184</v>
          </cell>
        </row>
        <row r="1129">
          <cell r="A1129">
            <v>644674</v>
          </cell>
          <cell r="B1129" t="str">
            <v>16</v>
          </cell>
          <cell r="C1129" t="str">
            <v>Montérégie</v>
          </cell>
          <cell r="D1129" t="str">
            <v>Orr(Larry G.)</v>
          </cell>
          <cell r="F1129" t="str">
            <v>140, rang Bogton</v>
          </cell>
          <cell r="G1129" t="str">
            <v>Saint-Bernard-de-Lacolle</v>
          </cell>
          <cell r="H1129" t="str">
            <v>J0J1V0</v>
          </cell>
          <cell r="I1129">
            <v>450</v>
          </cell>
          <cell r="J1129">
            <v>2472995</v>
          </cell>
          <cell r="K1129">
            <v>20</v>
          </cell>
          <cell r="L1129">
            <v>1097</v>
          </cell>
          <cell r="M1129">
            <v>20</v>
          </cell>
          <cell r="N1129">
            <v>1789</v>
          </cell>
        </row>
        <row r="1130">
          <cell r="A1130">
            <v>645044</v>
          </cell>
          <cell r="B1130" t="str">
            <v>14</v>
          </cell>
          <cell r="C1130" t="str">
            <v>Lanaudière</v>
          </cell>
          <cell r="D1130" t="str">
            <v>Lafrenière(José)</v>
          </cell>
          <cell r="F1130" t="str">
            <v>1620 rang St-David</v>
          </cell>
          <cell r="G1130" t="str">
            <v>Saint-Gabriel-de-Brandon</v>
          </cell>
          <cell r="H1130" t="str">
            <v>J0K2N0</v>
          </cell>
          <cell r="I1130">
            <v>450</v>
          </cell>
          <cell r="J1130">
            <v>8351726</v>
          </cell>
          <cell r="K1130">
            <v>83</v>
          </cell>
          <cell r="L1130">
            <v>1717</v>
          </cell>
          <cell r="M1130">
            <v>84</v>
          </cell>
          <cell r="N1130">
            <v>8155</v>
          </cell>
        </row>
        <row r="1131">
          <cell r="A1131">
            <v>645457</v>
          </cell>
          <cell r="B1131" t="str">
            <v>12</v>
          </cell>
          <cell r="C1131" t="str">
            <v>Chaudière-Appalaches</v>
          </cell>
          <cell r="D1131" t="str">
            <v>Ferme Delafourche enr.</v>
          </cell>
          <cell r="E1131" t="str">
            <v>Goulet(Francine Couture et Jacques)</v>
          </cell>
          <cell r="F1131" t="str">
            <v>550, rang de la Fourche Ouest</v>
          </cell>
          <cell r="G1131" t="str">
            <v>Armagh</v>
          </cell>
          <cell r="H1131" t="str">
            <v>G0R1A0</v>
          </cell>
          <cell r="I1131">
            <v>418</v>
          </cell>
          <cell r="J1131">
            <v>4662548</v>
          </cell>
          <cell r="K1131">
            <v>58</v>
          </cell>
          <cell r="L1131">
            <v>3202</v>
          </cell>
          <cell r="M1131">
            <v>61</v>
          </cell>
          <cell r="N1131">
            <v>582</v>
          </cell>
        </row>
        <row r="1132">
          <cell r="A1132">
            <v>645531</v>
          </cell>
          <cell r="B1132" t="str">
            <v>08</v>
          </cell>
          <cell r="C1132" t="str">
            <v>Abitibi-Témiscamingue</v>
          </cell>
          <cell r="D1132" t="str">
            <v>Bérubé J-Guy &amp; St-Germain Desneiges</v>
          </cell>
          <cell r="E1132" t="str">
            <v>Bérubé(Jean-Guy)</v>
          </cell>
          <cell r="F1132" t="str">
            <v>1565, rang 7, C.P. 262</v>
          </cell>
          <cell r="G1132" t="str">
            <v>Duparquet</v>
          </cell>
          <cell r="H1132" t="str">
            <v>J0Z1W0</v>
          </cell>
          <cell r="I1132">
            <v>819</v>
          </cell>
          <cell r="J1132">
            <v>9482531</v>
          </cell>
          <cell r="K1132">
            <v>68</v>
          </cell>
          <cell r="L1132">
            <v>4657</v>
          </cell>
          <cell r="M1132">
            <v>71</v>
          </cell>
          <cell r="N1132">
            <v>1588</v>
          </cell>
        </row>
        <row r="1133">
          <cell r="A1133">
            <v>645614</v>
          </cell>
          <cell r="B1133" t="str">
            <v>15</v>
          </cell>
          <cell r="C1133" t="str">
            <v>Laurentides</v>
          </cell>
          <cell r="D1133" t="str">
            <v>Robert Raymond &amp; Francine Thérien</v>
          </cell>
          <cell r="E1133" t="str">
            <v>Raymond(Robert)</v>
          </cell>
          <cell r="F1133" t="str">
            <v>229, rang 2 Gravel</v>
          </cell>
          <cell r="G1133" t="str">
            <v>Ferme-Neuve</v>
          </cell>
          <cell r="H1133" t="str">
            <v>J0W1C0</v>
          </cell>
          <cell r="I1133">
            <v>819</v>
          </cell>
          <cell r="J1133">
            <v>5874396</v>
          </cell>
          <cell r="K1133">
            <v>104</v>
          </cell>
          <cell r="L1133">
            <v>9832</v>
          </cell>
          <cell r="M1133">
            <v>99</v>
          </cell>
          <cell r="N1133">
            <v>6533</v>
          </cell>
        </row>
        <row r="1134">
          <cell r="A1134">
            <v>645663</v>
          </cell>
          <cell r="B1134" t="str">
            <v>12</v>
          </cell>
          <cell r="C1134" t="str">
            <v>Chaudière-Appalaches</v>
          </cell>
          <cell r="D1134" t="str">
            <v>Ginette Cormier &amp; Christian Nadeau</v>
          </cell>
          <cell r="E1134" t="str">
            <v>Nadeau(Ginette C.)</v>
          </cell>
          <cell r="F1134" t="str">
            <v>2158, Rang 2</v>
          </cell>
          <cell r="G1134" t="str">
            <v>Saint-Zacharie</v>
          </cell>
          <cell r="H1134" t="str">
            <v>G0M2C0</v>
          </cell>
          <cell r="I1134">
            <v>418</v>
          </cell>
          <cell r="J1134">
            <v>5937964</v>
          </cell>
          <cell r="K1134">
            <v>81</v>
          </cell>
          <cell r="L1134">
            <v>22429</v>
          </cell>
          <cell r="M1134">
            <v>75</v>
          </cell>
          <cell r="N1134">
            <v>26730</v>
          </cell>
        </row>
        <row r="1135">
          <cell r="A1135">
            <v>645697</v>
          </cell>
          <cell r="B1135" t="str">
            <v>12</v>
          </cell>
          <cell r="C1135" t="str">
            <v>Chaudière-Appalaches</v>
          </cell>
          <cell r="D1135" t="str">
            <v>Ferme Philon D'Ard enr.</v>
          </cell>
          <cell r="E1135" t="str">
            <v>Bédard(Alain)</v>
          </cell>
          <cell r="F1135" t="str">
            <v>65, Route 263</v>
          </cell>
          <cell r="G1135" t="str">
            <v>Saint-Fortunat</v>
          </cell>
          <cell r="H1135" t="str">
            <v>G0P1G0</v>
          </cell>
          <cell r="I1135">
            <v>819</v>
          </cell>
          <cell r="J1135">
            <v>3445042</v>
          </cell>
          <cell r="K1135">
            <v>26</v>
          </cell>
          <cell r="L1135">
            <v>6299</v>
          </cell>
          <cell r="M1135">
            <v>27</v>
          </cell>
          <cell r="N1135">
            <v>6077</v>
          </cell>
        </row>
        <row r="1136">
          <cell r="A1136">
            <v>645879</v>
          </cell>
          <cell r="B1136" t="str">
            <v>15</v>
          </cell>
          <cell r="C1136" t="str">
            <v>Laurentides</v>
          </cell>
          <cell r="D1136" t="str">
            <v>Welden(Andrew K.)</v>
          </cell>
          <cell r="F1136" t="str">
            <v>1540, route des Outaouais</v>
          </cell>
          <cell r="G1136" t="str">
            <v>Grenville</v>
          </cell>
          <cell r="H1136" t="str">
            <v>J0V1B0</v>
          </cell>
          <cell r="I1136">
            <v>819</v>
          </cell>
          <cell r="J1136">
            <v>2429405</v>
          </cell>
          <cell r="K1136">
            <v>31</v>
          </cell>
          <cell r="L1136">
            <v>5654</v>
          </cell>
          <cell r="M1136">
            <v>32</v>
          </cell>
          <cell r="N1136">
            <v>6978</v>
          </cell>
        </row>
        <row r="1137">
          <cell r="A1137">
            <v>645945</v>
          </cell>
          <cell r="B1137" t="str">
            <v>07</v>
          </cell>
          <cell r="C1137" t="str">
            <v>Outaouais</v>
          </cell>
          <cell r="D1137" t="str">
            <v>Thérien(Gilles)</v>
          </cell>
          <cell r="F1137" t="str">
            <v>25, chemin Bouchette</v>
          </cell>
          <cell r="G1137" t="str">
            <v>Gracefield</v>
          </cell>
          <cell r="H1137" t="str">
            <v>J0X1W0</v>
          </cell>
          <cell r="I1137">
            <v>819</v>
          </cell>
          <cell r="J1137">
            <v>4634176</v>
          </cell>
          <cell r="K1137">
            <v>45</v>
          </cell>
          <cell r="L1137">
            <v>7235</v>
          </cell>
          <cell r="M1137">
            <v>40</v>
          </cell>
          <cell r="N1137">
            <v>5401</v>
          </cell>
        </row>
        <row r="1138">
          <cell r="A1138">
            <v>646091</v>
          </cell>
          <cell r="B1138" t="str">
            <v>15</v>
          </cell>
          <cell r="C1138" t="str">
            <v>Laurentides</v>
          </cell>
          <cell r="D1138" t="str">
            <v>Thauvette(Alain)</v>
          </cell>
          <cell r="F1138" t="str">
            <v>731, chemin Val Ombreuse</v>
          </cell>
          <cell r="G1138" t="str">
            <v>Notre-Dame-du-Laus</v>
          </cell>
          <cell r="H1138" t="str">
            <v>J0X2M0</v>
          </cell>
          <cell r="I1138">
            <v>819</v>
          </cell>
          <cell r="J1138">
            <v>7673105</v>
          </cell>
          <cell r="K1138">
            <v>43</v>
          </cell>
          <cell r="L1138">
            <v>5634</v>
          </cell>
          <cell r="M1138">
            <v>33</v>
          </cell>
          <cell r="N1138">
            <v>9427</v>
          </cell>
        </row>
        <row r="1139">
          <cell r="A1139">
            <v>646133</v>
          </cell>
          <cell r="B1139" t="str">
            <v>12</v>
          </cell>
          <cell r="C1139" t="str">
            <v>Chaudière-Appalaches</v>
          </cell>
          <cell r="D1139" t="str">
            <v>Ferme Gascar S.E.N.C.</v>
          </cell>
          <cell r="E1139" t="str">
            <v>Goulet(Gaston)</v>
          </cell>
          <cell r="F1139" t="str">
            <v>249, Rang 11 Sud</v>
          </cell>
          <cell r="G1139" t="str">
            <v>Saint-Éphrem-de-Beauce</v>
          </cell>
          <cell r="H1139" t="str">
            <v>G0M1R0</v>
          </cell>
          <cell r="I1139">
            <v>418</v>
          </cell>
          <cell r="J1139">
            <v>4845720</v>
          </cell>
          <cell r="K1139">
            <v>11</v>
          </cell>
          <cell r="L1139">
            <v>1261</v>
          </cell>
        </row>
        <row r="1140">
          <cell r="A1140">
            <v>646554</v>
          </cell>
          <cell r="B1140" t="str">
            <v>08</v>
          </cell>
          <cell r="C1140" t="str">
            <v>Abitibi-Témiscamingue</v>
          </cell>
          <cell r="D1140" t="str">
            <v>Hamelin Hervé et Larivière Hélène</v>
          </cell>
          <cell r="E1140" t="str">
            <v>Larivière(Hervé Hamelin et Hélène)</v>
          </cell>
          <cell r="F1140" t="str">
            <v>562, rang 8</v>
          </cell>
          <cell r="G1140" t="str">
            <v>Palmarolle</v>
          </cell>
          <cell r="H1140" t="str">
            <v>J0Z3C0</v>
          </cell>
          <cell r="I1140">
            <v>819</v>
          </cell>
          <cell r="J1140">
            <v>7873491</v>
          </cell>
          <cell r="K1140">
            <v>103</v>
          </cell>
          <cell r="L1140">
            <v>23134</v>
          </cell>
          <cell r="M1140">
            <v>98</v>
          </cell>
          <cell r="N1140">
            <v>21984</v>
          </cell>
        </row>
        <row r="1141">
          <cell r="A1141">
            <v>646737</v>
          </cell>
          <cell r="B1141" t="str">
            <v>01</v>
          </cell>
          <cell r="C1141" t="str">
            <v>Bas-Saint-Laurent</v>
          </cell>
          <cell r="D1141" t="str">
            <v>Ferme Charlo S.E.N.C.</v>
          </cell>
          <cell r="E1141" t="str">
            <v>Fournier(Dave)</v>
          </cell>
          <cell r="F1141" t="str">
            <v>30 rang 4 Lepage</v>
          </cell>
          <cell r="G1141" t="str">
            <v>Saint-Tharcisius</v>
          </cell>
          <cell r="H1141" t="str">
            <v>G0J3G0</v>
          </cell>
          <cell r="I1141">
            <v>418</v>
          </cell>
          <cell r="J1141">
            <v>6294858</v>
          </cell>
          <cell r="K1141">
            <v>18</v>
          </cell>
        </row>
        <row r="1142">
          <cell r="A1142">
            <v>646844</v>
          </cell>
          <cell r="B1142" t="str">
            <v>17</v>
          </cell>
          <cell r="C1142" t="str">
            <v>Centre-du-Québec</v>
          </cell>
          <cell r="D1142" t="str">
            <v>Vincent(Thérèse)</v>
          </cell>
          <cell r="F1142" t="str">
            <v>2614, rang 7</v>
          </cell>
          <cell r="G1142" t="str">
            <v>Sainte-Séraphine</v>
          </cell>
          <cell r="H1142" t="str">
            <v>J0A1E0</v>
          </cell>
          <cell r="I1142">
            <v>819</v>
          </cell>
          <cell r="J1142">
            <v>3365448</v>
          </cell>
          <cell r="K1142">
            <v>18</v>
          </cell>
          <cell r="L1142">
            <v>1042</v>
          </cell>
          <cell r="M1142">
            <v>17</v>
          </cell>
          <cell r="N1142">
            <v>2923</v>
          </cell>
        </row>
        <row r="1143">
          <cell r="A1143">
            <v>647792</v>
          </cell>
          <cell r="B1143" t="str">
            <v>05</v>
          </cell>
          <cell r="C1143" t="str">
            <v>Estrie</v>
          </cell>
          <cell r="D1143" t="str">
            <v>Charron Jerry &amp; Geoffroy Sylvie</v>
          </cell>
          <cell r="E1143" t="str">
            <v>Geoffroy(Jerry Charron et Sylvie)</v>
          </cell>
          <cell r="F1143" t="str">
            <v>829 route 108</v>
          </cell>
          <cell r="G1143" t="str">
            <v>Cookshire-Eaton</v>
          </cell>
          <cell r="H1143" t="str">
            <v>J0B1M0</v>
          </cell>
          <cell r="I1143">
            <v>819</v>
          </cell>
          <cell r="J1143">
            <v>8753595</v>
          </cell>
          <cell r="K1143">
            <v>52</v>
          </cell>
          <cell r="L1143">
            <v>7388</v>
          </cell>
          <cell r="M1143">
            <v>50</v>
          </cell>
          <cell r="N1143">
            <v>8637</v>
          </cell>
        </row>
        <row r="1144">
          <cell r="A1144">
            <v>647933</v>
          </cell>
          <cell r="B1144" t="str">
            <v>16</v>
          </cell>
          <cell r="C1144" t="str">
            <v>Montérégie</v>
          </cell>
          <cell r="D1144" t="str">
            <v>Ouellet C., Parent D., Tremblay A. et M.</v>
          </cell>
          <cell r="F1144" t="str">
            <v>493, Rang 4</v>
          </cell>
          <cell r="G1144" t="str">
            <v>Sainte-Clotilde-de-Châteauguay</v>
          </cell>
          <cell r="H1144" t="str">
            <v>J0L1W0</v>
          </cell>
          <cell r="I1144">
            <v>450</v>
          </cell>
          <cell r="J1144">
            <v>8264740</v>
          </cell>
          <cell r="K1144">
            <v>26</v>
          </cell>
          <cell r="L1144">
            <v>1701</v>
          </cell>
        </row>
        <row r="1145">
          <cell r="A1145">
            <v>648634</v>
          </cell>
          <cell r="B1145" t="str">
            <v>01</v>
          </cell>
          <cell r="C1145" t="str">
            <v>Bas-Saint-Laurent</v>
          </cell>
          <cell r="D1145" t="str">
            <v>Ferme Alfra enr.</v>
          </cell>
          <cell r="E1145" t="str">
            <v>Deroy(Alain)</v>
          </cell>
          <cell r="F1145" t="str">
            <v>101 rang de l'Église</v>
          </cell>
          <cell r="G1145" t="str">
            <v>Saint-Léon-le-Grand(Bas-Saint-Laurent)</v>
          </cell>
          <cell r="H1145" t="str">
            <v>G0J2W0</v>
          </cell>
          <cell r="I1145">
            <v>418</v>
          </cell>
          <cell r="J1145">
            <v>7435437</v>
          </cell>
          <cell r="K1145">
            <v>35</v>
          </cell>
          <cell r="L1145">
            <v>6576</v>
          </cell>
          <cell r="M1145">
            <v>41</v>
          </cell>
          <cell r="N1145">
            <v>10056</v>
          </cell>
        </row>
        <row r="1146">
          <cell r="A1146">
            <v>649004</v>
          </cell>
          <cell r="B1146" t="str">
            <v>04</v>
          </cell>
          <cell r="C1146" t="str">
            <v>Mauricie</v>
          </cell>
          <cell r="D1146" t="str">
            <v>Branchaud(Yves)</v>
          </cell>
          <cell r="F1146" t="str">
            <v>1310, Beaupré</v>
          </cell>
          <cell r="G1146" t="str">
            <v>Sainte-Ursule</v>
          </cell>
          <cell r="H1146" t="str">
            <v>J0K3M0</v>
          </cell>
          <cell r="I1146">
            <v>819</v>
          </cell>
          <cell r="J1146">
            <v>2288242</v>
          </cell>
          <cell r="K1146">
            <v>14</v>
          </cell>
          <cell r="L1146">
            <v>2068</v>
          </cell>
          <cell r="M1146">
            <v>15</v>
          </cell>
          <cell r="N1146">
            <v>1821</v>
          </cell>
        </row>
        <row r="1147">
          <cell r="A1147">
            <v>649236</v>
          </cell>
          <cell r="B1147" t="str">
            <v>07</v>
          </cell>
          <cell r="C1147" t="str">
            <v>Outaouais</v>
          </cell>
          <cell r="D1147" t="str">
            <v>Raby(Léo)</v>
          </cell>
          <cell r="E1147" t="str">
            <v>Raby(Léo)</v>
          </cell>
          <cell r="F1147" t="str">
            <v>492, rang 5 Est</v>
          </cell>
          <cell r="G1147" t="str">
            <v>Thurso</v>
          </cell>
          <cell r="H1147" t="str">
            <v>J0X3B0</v>
          </cell>
          <cell r="I1147">
            <v>819</v>
          </cell>
          <cell r="J1147">
            <v>9852407</v>
          </cell>
          <cell r="K1147">
            <v>242</v>
          </cell>
          <cell r="L1147">
            <v>2381</v>
          </cell>
          <cell r="M1147">
            <v>242</v>
          </cell>
          <cell r="N1147">
            <v>3402</v>
          </cell>
        </row>
        <row r="1148">
          <cell r="A1148">
            <v>649673</v>
          </cell>
          <cell r="B1148" t="str">
            <v>12</v>
          </cell>
          <cell r="C1148" t="str">
            <v>Chaudière-Appalaches</v>
          </cell>
          <cell r="D1148" t="str">
            <v>Ferme Jack-Fran</v>
          </cell>
          <cell r="E1148" t="str">
            <v>Desroche(Francine Allard et Jacques)</v>
          </cell>
          <cell r="F1148" t="str">
            <v>1093, chemin St-Joseph</v>
          </cell>
          <cell r="G1148" t="str">
            <v>Saint-Nicolas</v>
          </cell>
          <cell r="H1148" t="str">
            <v>G7A2A6</v>
          </cell>
          <cell r="I1148">
            <v>418</v>
          </cell>
          <cell r="J1148">
            <v>8319653</v>
          </cell>
          <cell r="K1148">
            <v>91</v>
          </cell>
          <cell r="L1148">
            <v>18336</v>
          </cell>
          <cell r="M1148">
            <v>92</v>
          </cell>
          <cell r="N1148">
            <v>23418</v>
          </cell>
        </row>
        <row r="1149">
          <cell r="A1149">
            <v>650697</v>
          </cell>
          <cell r="B1149" t="str">
            <v>02</v>
          </cell>
          <cell r="C1149" t="str">
            <v>Saguenay-Lac-Saint-Jean</v>
          </cell>
          <cell r="D1149" t="str">
            <v>Bussières Mario &amp; Potvin Guylaine</v>
          </cell>
          <cell r="E1149" t="str">
            <v>Bussières(Mario)</v>
          </cell>
          <cell r="F1149" t="str">
            <v>750 Rousseau</v>
          </cell>
          <cell r="G1149" t="str">
            <v>Saint-Stanislas (du Lac Saint-Jean)</v>
          </cell>
          <cell r="H1149" t="str">
            <v>G8M4X4</v>
          </cell>
          <cell r="I1149">
            <v>418</v>
          </cell>
          <cell r="J1149">
            <v>2767823</v>
          </cell>
          <cell r="K1149">
            <v>25</v>
          </cell>
          <cell r="L1149">
            <v>7701</v>
          </cell>
          <cell r="M1149">
            <v>25</v>
          </cell>
        </row>
        <row r="1150">
          <cell r="A1150">
            <v>650713</v>
          </cell>
          <cell r="B1150" t="str">
            <v>17</v>
          </cell>
          <cell r="C1150" t="str">
            <v>Centre-du-Québec</v>
          </cell>
          <cell r="D1150" t="str">
            <v>Famille R. Goupil inc.</v>
          </cell>
          <cell r="E1150" t="str">
            <v>Goupil(Rénald)</v>
          </cell>
          <cell r="F1150" t="str">
            <v>145, rang 2</v>
          </cell>
          <cell r="G1150" t="str">
            <v>Saint-Louis-de-Blandford</v>
          </cell>
          <cell r="H1150" t="str">
            <v>G0Z1B0</v>
          </cell>
          <cell r="I1150">
            <v>819</v>
          </cell>
          <cell r="J1150">
            <v>3647366</v>
          </cell>
          <cell r="K1150">
            <v>44</v>
          </cell>
          <cell r="M1150">
            <v>56</v>
          </cell>
        </row>
        <row r="1151">
          <cell r="A1151">
            <v>650796</v>
          </cell>
          <cell r="B1151" t="str">
            <v>12</v>
          </cell>
          <cell r="C1151" t="str">
            <v>Chaudière-Appalaches</v>
          </cell>
          <cell r="D1151" t="str">
            <v>Ferme R.N.B. inc.</v>
          </cell>
          <cell r="E1151" t="str">
            <v>Rousseau(Réjean Boucher et Nicole)</v>
          </cell>
          <cell r="F1151" t="str">
            <v>234, rang 1</v>
          </cell>
          <cell r="G1151" t="str">
            <v>Saint-Janvier-de-Joly</v>
          </cell>
          <cell r="H1151" t="str">
            <v>G0S1M0</v>
          </cell>
          <cell r="I1151">
            <v>418</v>
          </cell>
          <cell r="J1151">
            <v>7283347</v>
          </cell>
          <cell r="K1151">
            <v>75</v>
          </cell>
          <cell r="L1151">
            <v>7778</v>
          </cell>
          <cell r="M1151">
            <v>78</v>
          </cell>
          <cell r="N1151">
            <v>15064</v>
          </cell>
        </row>
        <row r="1152">
          <cell r="A1152">
            <v>650937</v>
          </cell>
          <cell r="B1152" t="str">
            <v>11</v>
          </cell>
          <cell r="C1152" t="str">
            <v>Gaspésie-Iles-de-la-Madeleine</v>
          </cell>
          <cell r="D1152" t="str">
            <v>Ferme H.L.G. enr.</v>
          </cell>
          <cell r="E1152" t="str">
            <v>Gagné(Henri-Louis)</v>
          </cell>
          <cell r="F1152" t="str">
            <v>759 chemin Mercier</v>
          </cell>
          <cell r="G1152" t="str">
            <v>New-Richmond</v>
          </cell>
          <cell r="H1152" t="str">
            <v>G0C2B0</v>
          </cell>
          <cell r="I1152">
            <v>418</v>
          </cell>
          <cell r="J1152">
            <v>3924751</v>
          </cell>
          <cell r="K1152">
            <v>133</v>
          </cell>
          <cell r="L1152">
            <v>28475</v>
          </cell>
          <cell r="M1152">
            <v>138</v>
          </cell>
          <cell r="N1152">
            <v>26830</v>
          </cell>
        </row>
        <row r="1153">
          <cell r="A1153">
            <v>651562</v>
          </cell>
          <cell r="B1153" t="str">
            <v>17</v>
          </cell>
          <cell r="C1153" t="str">
            <v>Centre-du-Québec</v>
          </cell>
          <cell r="D1153" t="str">
            <v>Samson(Jacques)</v>
          </cell>
          <cell r="E1153" t="str">
            <v>Samson(Jacques)</v>
          </cell>
          <cell r="F1153" t="str">
            <v>785, rang 7</v>
          </cell>
          <cell r="G1153" t="str">
            <v>Laurierville</v>
          </cell>
          <cell r="H1153" t="str">
            <v>G0S1P0</v>
          </cell>
          <cell r="I1153">
            <v>819</v>
          </cell>
          <cell r="J1153">
            <v>3654303</v>
          </cell>
          <cell r="K1153">
            <v>83</v>
          </cell>
          <cell r="L1153">
            <v>10299</v>
          </cell>
          <cell r="M1153">
            <v>74</v>
          </cell>
          <cell r="N1153">
            <v>10050</v>
          </cell>
        </row>
        <row r="1154">
          <cell r="A1154">
            <v>651604</v>
          </cell>
          <cell r="B1154" t="str">
            <v>05</v>
          </cell>
          <cell r="C1154" t="str">
            <v>Estrie</v>
          </cell>
          <cell r="D1154" t="str">
            <v>Bélisle(Mario)</v>
          </cell>
          <cell r="F1154" t="str">
            <v>119 rang 2</v>
          </cell>
          <cell r="G1154" t="str">
            <v>Wotton</v>
          </cell>
          <cell r="H1154" t="str">
            <v>J0A1N0</v>
          </cell>
          <cell r="I1154">
            <v>819</v>
          </cell>
          <cell r="J1154">
            <v>8282204</v>
          </cell>
          <cell r="K1154">
            <v>48</v>
          </cell>
          <cell r="L1154">
            <v>1056</v>
          </cell>
          <cell r="M1154">
            <v>52</v>
          </cell>
          <cell r="N1154">
            <v>2268</v>
          </cell>
        </row>
        <row r="1155">
          <cell r="A1155">
            <v>651844</v>
          </cell>
          <cell r="B1155" t="str">
            <v>07</v>
          </cell>
          <cell r="C1155" t="str">
            <v>Outaouais</v>
          </cell>
          <cell r="D1155" t="str">
            <v>Closs Harold Edward &amp; McKnight Carolyn Marie</v>
          </cell>
          <cell r="E1155" t="str">
            <v>Closs(Harold And Carolyn)</v>
          </cell>
          <cell r="F1155" t="str">
            <v>C807, Route 148</v>
          </cell>
          <cell r="G1155" t="str">
            <v>Shawville</v>
          </cell>
          <cell r="H1155" t="str">
            <v>J0X2Y0</v>
          </cell>
          <cell r="I1155">
            <v>819</v>
          </cell>
          <cell r="J1155">
            <v>6473551</v>
          </cell>
          <cell r="K1155">
            <v>421</v>
          </cell>
          <cell r="L1155">
            <v>89711</v>
          </cell>
          <cell r="M1155">
            <v>411</v>
          </cell>
          <cell r="N1155">
            <v>72803</v>
          </cell>
        </row>
        <row r="1156">
          <cell r="A1156">
            <v>651935</v>
          </cell>
          <cell r="B1156" t="str">
            <v>08</v>
          </cell>
          <cell r="C1156" t="str">
            <v>Abitibi-Témiscamingue</v>
          </cell>
          <cell r="D1156" t="str">
            <v>Ferme Genesse, Societé en nom collectif</v>
          </cell>
          <cell r="E1156" t="str">
            <v>Genesse(Gisèle Hélie et Ghislain)</v>
          </cell>
          <cell r="F1156" t="str">
            <v>844, chemin des Pionniers</v>
          </cell>
          <cell r="G1156" t="str">
            <v>Taschereau</v>
          </cell>
          <cell r="H1156" t="str">
            <v>J0Z3N0</v>
          </cell>
          <cell r="I1156">
            <v>819</v>
          </cell>
          <cell r="J1156">
            <v>7962475</v>
          </cell>
          <cell r="K1156">
            <v>52</v>
          </cell>
          <cell r="L1156">
            <v>2041</v>
          </cell>
          <cell r="M1156">
            <v>53</v>
          </cell>
          <cell r="N1156">
            <v>9072</v>
          </cell>
        </row>
        <row r="1157">
          <cell r="A1157">
            <v>652024</v>
          </cell>
          <cell r="B1157" t="str">
            <v>16</v>
          </cell>
          <cell r="C1157" t="str">
            <v>Montérégie</v>
          </cell>
          <cell r="D1157" t="str">
            <v>Lamoureux Gaétan et Raymond Linda</v>
          </cell>
          <cell r="E1157" t="str">
            <v>Lamoureux(Gaétan)</v>
          </cell>
          <cell r="F1157" t="str">
            <v>488, 1er Rang Est</v>
          </cell>
          <cell r="G1157" t="str">
            <v>Saint-Joachim-de-Shefford</v>
          </cell>
          <cell r="H1157" t="str">
            <v>J0E2G0</v>
          </cell>
          <cell r="I1157">
            <v>450</v>
          </cell>
          <cell r="J1157">
            <v>5392657</v>
          </cell>
          <cell r="K1157">
            <v>29</v>
          </cell>
          <cell r="L1157">
            <v>6256</v>
          </cell>
          <cell r="M1157">
            <v>29</v>
          </cell>
          <cell r="N1157">
            <v>6919</v>
          </cell>
        </row>
        <row r="1158">
          <cell r="A1158">
            <v>652164</v>
          </cell>
          <cell r="B1158" t="str">
            <v>17</v>
          </cell>
          <cell r="C1158" t="str">
            <v>Centre-du-Québec</v>
          </cell>
          <cell r="D1158" t="str">
            <v>Therrien(Mario)</v>
          </cell>
          <cell r="F1158" t="str">
            <v>541, rang Haut de l'Ile</v>
          </cell>
          <cell r="G1158" t="str">
            <v>Sainte-Monique</v>
          </cell>
          <cell r="H1158" t="str">
            <v>J0G1N0</v>
          </cell>
          <cell r="I1158">
            <v>819</v>
          </cell>
          <cell r="J1158">
            <v>2892224</v>
          </cell>
          <cell r="K1158">
            <v>103</v>
          </cell>
          <cell r="L1158">
            <v>26763</v>
          </cell>
          <cell r="M1158">
            <v>110</v>
          </cell>
          <cell r="N1158">
            <v>24966</v>
          </cell>
        </row>
        <row r="1159">
          <cell r="A1159">
            <v>652172</v>
          </cell>
          <cell r="B1159" t="str">
            <v>12</v>
          </cell>
          <cell r="C1159" t="str">
            <v>Chaudière-Appalaches</v>
          </cell>
          <cell r="D1159" t="str">
            <v>Ferme Désy inc.</v>
          </cell>
          <cell r="E1159" t="str">
            <v>Carrier(Désiré)</v>
          </cell>
          <cell r="F1159" t="str">
            <v>432, chemin Craig Nord</v>
          </cell>
          <cell r="G1159" t="str">
            <v>Saint-Jean-de-Brébeuf</v>
          </cell>
          <cell r="H1159" t="str">
            <v>G6G0A1</v>
          </cell>
          <cell r="I1159">
            <v>418</v>
          </cell>
          <cell r="J1159">
            <v>4537725</v>
          </cell>
          <cell r="K1159">
            <v>40</v>
          </cell>
          <cell r="L1159">
            <v>2624</v>
          </cell>
          <cell r="M1159">
            <v>37</v>
          </cell>
          <cell r="N1159">
            <v>286</v>
          </cell>
        </row>
        <row r="1160">
          <cell r="A1160">
            <v>652867</v>
          </cell>
          <cell r="B1160" t="str">
            <v>05</v>
          </cell>
          <cell r="C1160" t="str">
            <v>Estrie</v>
          </cell>
          <cell r="D1160" t="str">
            <v>Ferme Mayette enr.</v>
          </cell>
          <cell r="E1160" t="str">
            <v>Mayette(Alain &amp; Francine)</v>
          </cell>
          <cell r="F1160" t="str">
            <v>5, chemin Mayette, R.R.3</v>
          </cell>
          <cell r="G1160" t="str">
            <v>Danville</v>
          </cell>
          <cell r="H1160" t="str">
            <v>J0A1A0</v>
          </cell>
          <cell r="I1160">
            <v>819</v>
          </cell>
          <cell r="J1160">
            <v>8392864</v>
          </cell>
          <cell r="K1160">
            <v>17</v>
          </cell>
          <cell r="L1160">
            <v>1354</v>
          </cell>
        </row>
        <row r="1161">
          <cell r="A1161">
            <v>653220</v>
          </cell>
          <cell r="B1161" t="str">
            <v>16</v>
          </cell>
          <cell r="C1161" t="str">
            <v>Montérégie</v>
          </cell>
          <cell r="D1161" t="str">
            <v>Dupuis Denise et Leblanc Sylvain</v>
          </cell>
          <cell r="E1161" t="str">
            <v>Leblanc(Sylvain)</v>
          </cell>
          <cell r="F1161" t="str">
            <v>52, rang St-Jean</v>
          </cell>
          <cell r="G1161" t="str">
            <v>Saint-Patrice-de-Sherrington</v>
          </cell>
          <cell r="H1161" t="str">
            <v>J0L2N0</v>
          </cell>
          <cell r="I1161">
            <v>450</v>
          </cell>
          <cell r="J1161">
            <v>4549528</v>
          </cell>
          <cell r="K1161">
            <v>14</v>
          </cell>
          <cell r="L1161">
            <v>2609</v>
          </cell>
          <cell r="M1161">
            <v>15</v>
          </cell>
          <cell r="N1161">
            <v>1584</v>
          </cell>
        </row>
        <row r="1162">
          <cell r="A1162">
            <v>653758</v>
          </cell>
          <cell r="B1162" t="str">
            <v>12</v>
          </cell>
          <cell r="C1162" t="str">
            <v>Chaudière-Appalaches</v>
          </cell>
          <cell r="D1162" t="str">
            <v>Ferme Bovinière enr.</v>
          </cell>
          <cell r="E1162" t="str">
            <v>Leclerc(André)</v>
          </cell>
          <cell r="F1162" t="str">
            <v>860, rang St-François</v>
          </cell>
          <cell r="G1162" t="str">
            <v>Lotbinière</v>
          </cell>
          <cell r="H1162" t="str">
            <v>G0S1S0</v>
          </cell>
          <cell r="I1162">
            <v>418</v>
          </cell>
          <cell r="J1162">
            <v>7962860</v>
          </cell>
          <cell r="K1162">
            <v>116</v>
          </cell>
          <cell r="L1162">
            <v>15626</v>
          </cell>
          <cell r="M1162">
            <v>108</v>
          </cell>
        </row>
        <row r="1163">
          <cell r="A1163">
            <v>654012</v>
          </cell>
          <cell r="B1163" t="str">
            <v>03</v>
          </cell>
          <cell r="C1163" t="str">
            <v>Capitale-Nationale</v>
          </cell>
          <cell r="D1163" t="str">
            <v>Ferme Robitaille et Houle enr.</v>
          </cell>
          <cell r="E1163" t="str">
            <v>Robitaille(Johanne Houle et Conrad)</v>
          </cell>
          <cell r="F1163" t="str">
            <v>1400, rang Saint-Denis</v>
          </cell>
          <cell r="G1163" t="str">
            <v>Québec</v>
          </cell>
          <cell r="H1163" t="str">
            <v>G2G0G4</v>
          </cell>
          <cell r="I1163">
            <v>418</v>
          </cell>
          <cell r="J1163">
            <v>8712037</v>
          </cell>
          <cell r="K1163">
            <v>11</v>
          </cell>
          <cell r="M1163">
            <v>18</v>
          </cell>
          <cell r="N1163">
            <v>4957</v>
          </cell>
        </row>
        <row r="1164">
          <cell r="A1164">
            <v>654228</v>
          </cell>
          <cell r="B1164" t="str">
            <v>17</v>
          </cell>
          <cell r="C1164" t="str">
            <v>Centre-du-Québec</v>
          </cell>
          <cell r="D1164" t="str">
            <v>Ferme Levaluc S.E.N.C.</v>
          </cell>
          <cell r="E1164" t="str">
            <v>Luckenuik(Jeannot)</v>
          </cell>
          <cell r="F1164" t="str">
            <v>384, route Ployard</v>
          </cell>
          <cell r="G1164" t="str">
            <v>Lefebvre</v>
          </cell>
          <cell r="H1164" t="str">
            <v>J0H2C0</v>
          </cell>
          <cell r="I1164">
            <v>819</v>
          </cell>
          <cell r="J1164">
            <v>3942650</v>
          </cell>
          <cell r="K1164">
            <v>78</v>
          </cell>
          <cell r="L1164">
            <v>20516</v>
          </cell>
          <cell r="M1164">
            <v>75</v>
          </cell>
          <cell r="N1164">
            <v>7876</v>
          </cell>
        </row>
        <row r="1165">
          <cell r="A1165">
            <v>654418</v>
          </cell>
          <cell r="B1165" t="str">
            <v>12</v>
          </cell>
          <cell r="C1165" t="str">
            <v>Chaudière-Appalaches</v>
          </cell>
          <cell r="D1165" t="str">
            <v>Ranch R. enr.</v>
          </cell>
          <cell r="E1165" t="str">
            <v>Roy(Jacques)</v>
          </cell>
          <cell r="F1165" t="str">
            <v>790, Route 108</v>
          </cell>
          <cell r="G1165" t="str">
            <v>Saint-Alfred</v>
          </cell>
          <cell r="H1165" t="str">
            <v>G0M1L0</v>
          </cell>
          <cell r="I1165">
            <v>418</v>
          </cell>
          <cell r="J1165">
            <v>7746822</v>
          </cell>
          <cell r="K1165">
            <v>141</v>
          </cell>
          <cell r="L1165">
            <v>33340</v>
          </cell>
          <cell r="M1165">
            <v>140</v>
          </cell>
          <cell r="N1165">
            <v>30919</v>
          </cell>
        </row>
        <row r="1166">
          <cell r="A1166">
            <v>654426</v>
          </cell>
          <cell r="B1166" t="str">
            <v>15</v>
          </cell>
          <cell r="C1166" t="str">
            <v>Laurentides</v>
          </cell>
          <cell r="D1166" t="str">
            <v>Ferme Paco S.E.N.C.</v>
          </cell>
          <cell r="E1166" t="str">
            <v>Papineau(Paule-A. Côté Et Sylvain)</v>
          </cell>
          <cell r="F1166" t="str">
            <v>158, rang 3 Gravel</v>
          </cell>
          <cell r="G1166" t="str">
            <v>Ferme-Neuve</v>
          </cell>
          <cell r="H1166" t="str">
            <v>J0W1C0</v>
          </cell>
          <cell r="I1166">
            <v>819</v>
          </cell>
          <cell r="J1166">
            <v>5874416</v>
          </cell>
          <cell r="K1166">
            <v>32</v>
          </cell>
          <cell r="M1166">
            <v>32</v>
          </cell>
          <cell r="N1166">
            <v>9567</v>
          </cell>
        </row>
        <row r="1167">
          <cell r="A1167">
            <v>655290</v>
          </cell>
          <cell r="B1167" t="str">
            <v>02</v>
          </cell>
          <cell r="C1167" t="str">
            <v>Saguenay-Lac-Saint-Jean</v>
          </cell>
          <cell r="D1167" t="str">
            <v>Bolduc(René)</v>
          </cell>
          <cell r="F1167" t="str">
            <v>1197 chemin de la Pointe</v>
          </cell>
          <cell r="G1167" t="str">
            <v>Chambord</v>
          </cell>
          <cell r="H1167" t="str">
            <v>G0W1G0</v>
          </cell>
          <cell r="I1167">
            <v>418</v>
          </cell>
          <cell r="J1167">
            <v>3428263</v>
          </cell>
          <cell r="K1167">
            <v>34</v>
          </cell>
          <cell r="L1167">
            <v>3363</v>
          </cell>
          <cell r="M1167">
            <v>50</v>
          </cell>
        </row>
        <row r="1168">
          <cell r="A1168">
            <v>655506</v>
          </cell>
          <cell r="B1168" t="str">
            <v>16</v>
          </cell>
          <cell r="C1168" t="str">
            <v>Montérégie</v>
          </cell>
          <cell r="D1168" t="str">
            <v>Pouliot Francine &amp; Primeau Pierre</v>
          </cell>
          <cell r="E1168" t="str">
            <v>Primeau(Pierre)</v>
          </cell>
          <cell r="F1168" t="str">
            <v>110, Rivière des Fèves Nord</v>
          </cell>
          <cell r="G1168" t="str">
            <v>Sainte-Martine</v>
          </cell>
          <cell r="H1168" t="str">
            <v>J0S1V0</v>
          </cell>
          <cell r="I1168">
            <v>450</v>
          </cell>
          <cell r="J1168">
            <v>4273834</v>
          </cell>
          <cell r="K1168">
            <v>19</v>
          </cell>
          <cell r="L1168">
            <v>680</v>
          </cell>
        </row>
        <row r="1169">
          <cell r="A1169">
            <v>655696</v>
          </cell>
          <cell r="B1169" t="str">
            <v>15</v>
          </cell>
          <cell r="C1169" t="str">
            <v>Laurentides</v>
          </cell>
          <cell r="D1169" t="str">
            <v>Eigner Susan &amp; Mac Rae Malcolm</v>
          </cell>
          <cell r="E1169" t="str">
            <v>Rae(Malcom Mac)</v>
          </cell>
          <cell r="F1169" t="str">
            <v>37 Mill Pond Road</v>
          </cell>
          <cell r="G1169" t="str">
            <v>Harrington</v>
          </cell>
          <cell r="H1169" t="str">
            <v>J8G2S6</v>
          </cell>
          <cell r="I1169">
            <v>819</v>
          </cell>
          <cell r="J1169">
            <v>2427539</v>
          </cell>
          <cell r="K1169">
            <v>72</v>
          </cell>
          <cell r="L1169">
            <v>10126</v>
          </cell>
          <cell r="M1169">
            <v>75</v>
          </cell>
          <cell r="N1169">
            <v>15339</v>
          </cell>
        </row>
        <row r="1170">
          <cell r="A1170">
            <v>655761</v>
          </cell>
          <cell r="B1170" t="str">
            <v>01</v>
          </cell>
          <cell r="C1170" t="str">
            <v>Bas-Saint-Laurent</v>
          </cell>
          <cell r="D1170" t="str">
            <v>Blier(Mario)</v>
          </cell>
          <cell r="F1170" t="str">
            <v>646 Principale</v>
          </cell>
          <cell r="G1170" t="str">
            <v>Pohénégamook</v>
          </cell>
          <cell r="H1170" t="str">
            <v>G0L1J0</v>
          </cell>
          <cell r="I1170">
            <v>418</v>
          </cell>
          <cell r="J1170">
            <v>8937245</v>
          </cell>
          <cell r="K1170">
            <v>44</v>
          </cell>
          <cell r="M1170">
            <v>44</v>
          </cell>
          <cell r="N1170">
            <v>8572</v>
          </cell>
        </row>
        <row r="1171">
          <cell r="A1171">
            <v>655779</v>
          </cell>
          <cell r="B1171" t="str">
            <v>12</v>
          </cell>
          <cell r="C1171" t="str">
            <v>Chaudière-Appalaches</v>
          </cell>
          <cell r="D1171" t="str">
            <v>J.R. Ferland et Fils inc.</v>
          </cell>
          <cell r="E1171" t="str">
            <v>Ferland(Louis)</v>
          </cell>
          <cell r="F1171" t="str">
            <v>325, Route 275</v>
          </cell>
          <cell r="G1171" t="str">
            <v>Sainte-Marguerite (de Beauce)</v>
          </cell>
          <cell r="H1171" t="str">
            <v>G0S2X0</v>
          </cell>
          <cell r="I1171">
            <v>418</v>
          </cell>
          <cell r="J1171">
            <v>9353358</v>
          </cell>
          <cell r="K1171">
            <v>43</v>
          </cell>
          <cell r="L1171">
            <v>11207</v>
          </cell>
          <cell r="M1171">
            <v>42</v>
          </cell>
          <cell r="N1171">
            <v>10383</v>
          </cell>
        </row>
        <row r="1172">
          <cell r="A1172">
            <v>655811</v>
          </cell>
          <cell r="B1172" t="str">
            <v>08</v>
          </cell>
          <cell r="C1172" t="str">
            <v>Abitibi-Témiscamingue</v>
          </cell>
          <cell r="D1172" t="str">
            <v>Ferme Nico</v>
          </cell>
          <cell r="E1172" t="str">
            <v>Rancourt(Christian)</v>
          </cell>
          <cell r="F1172" t="str">
            <v>895, rang 10,R.R.1</v>
          </cell>
          <cell r="G1172" t="str">
            <v>Sainte-Germaine-Boulé</v>
          </cell>
          <cell r="H1172" t="str">
            <v>J0Z1M0</v>
          </cell>
          <cell r="I1172">
            <v>819</v>
          </cell>
          <cell r="J1172">
            <v>7876978</v>
          </cell>
          <cell r="K1172">
            <v>194</v>
          </cell>
          <cell r="L1172">
            <v>49658</v>
          </cell>
          <cell r="M1172">
            <v>208</v>
          </cell>
          <cell r="N1172">
            <v>46948</v>
          </cell>
        </row>
        <row r="1173">
          <cell r="A1173">
            <v>655951</v>
          </cell>
          <cell r="B1173" t="str">
            <v>17</v>
          </cell>
          <cell r="C1173" t="str">
            <v>Centre-du-Québec</v>
          </cell>
          <cell r="D1173" t="str">
            <v>Gagnon Martin &amp; Vachon Francine</v>
          </cell>
          <cell r="E1173" t="str">
            <v>Gagnon(Martin)</v>
          </cell>
          <cell r="F1173" t="str">
            <v>924, rang Craig Nord</v>
          </cell>
          <cell r="G1173" t="str">
            <v>Chesterville</v>
          </cell>
          <cell r="H1173" t="str">
            <v>G0P1J0</v>
          </cell>
          <cell r="I1173">
            <v>819</v>
          </cell>
          <cell r="J1173">
            <v>3822370</v>
          </cell>
          <cell r="K1173">
            <v>38</v>
          </cell>
          <cell r="L1173">
            <v>6264</v>
          </cell>
          <cell r="M1173">
            <v>41</v>
          </cell>
          <cell r="N1173">
            <v>8034</v>
          </cell>
        </row>
        <row r="1174">
          <cell r="A1174">
            <v>656173</v>
          </cell>
          <cell r="B1174" t="str">
            <v>16</v>
          </cell>
          <cell r="C1174" t="str">
            <v>Montérégie</v>
          </cell>
          <cell r="D1174" t="str">
            <v>Tremblay(Yves)</v>
          </cell>
          <cell r="F1174" t="str">
            <v>209 rang St-Louis</v>
          </cell>
          <cell r="G1174" t="str">
            <v>Saint-Chrysostome</v>
          </cell>
          <cell r="H1174" t="str">
            <v>J0S1R0</v>
          </cell>
          <cell r="I1174">
            <v>450</v>
          </cell>
          <cell r="J1174">
            <v>8264631</v>
          </cell>
          <cell r="K1174">
            <v>18</v>
          </cell>
          <cell r="L1174">
            <v>680</v>
          </cell>
          <cell r="M1174">
            <v>17</v>
          </cell>
          <cell r="N1174">
            <v>3637</v>
          </cell>
        </row>
        <row r="1175">
          <cell r="A1175">
            <v>656918</v>
          </cell>
          <cell r="B1175" t="str">
            <v>12</v>
          </cell>
          <cell r="C1175" t="str">
            <v>Chaudière-Appalaches</v>
          </cell>
          <cell r="D1175" t="str">
            <v>Ferme Maur-Ine SENC</v>
          </cell>
          <cell r="E1175" t="str">
            <v>Bolduc(Maurice)</v>
          </cell>
          <cell r="F1175" t="str">
            <v>435, Route 271 Sud</v>
          </cell>
          <cell r="G1175" t="str">
            <v>Saint-Éphrem-de-Beauce</v>
          </cell>
          <cell r="H1175" t="str">
            <v>G0M1R0</v>
          </cell>
          <cell r="I1175">
            <v>418</v>
          </cell>
          <cell r="J1175">
            <v>4845503</v>
          </cell>
          <cell r="K1175">
            <v>30</v>
          </cell>
          <cell r="L1175">
            <v>4872</v>
          </cell>
          <cell r="M1175">
            <v>29</v>
          </cell>
          <cell r="N1175">
            <v>5649</v>
          </cell>
        </row>
        <row r="1176">
          <cell r="A1176">
            <v>657031</v>
          </cell>
          <cell r="B1176" t="str">
            <v>17</v>
          </cell>
          <cell r="C1176" t="str">
            <v>Centre-du-Québec</v>
          </cell>
          <cell r="D1176" t="str">
            <v>Ferme Liberne S.E.N.C.</v>
          </cell>
          <cell r="E1176" t="str">
            <v>Guillemette(Bertrand)</v>
          </cell>
          <cell r="F1176" t="str">
            <v>4075 , Rang 4, R.R. 1</v>
          </cell>
          <cell r="G1176" t="str">
            <v>Sainte-Hélène-de-Chester</v>
          </cell>
          <cell r="H1176" t="str">
            <v>G0P1H0</v>
          </cell>
          <cell r="I1176">
            <v>819</v>
          </cell>
          <cell r="J1176">
            <v>3822250</v>
          </cell>
          <cell r="K1176">
            <v>11</v>
          </cell>
        </row>
        <row r="1177">
          <cell r="A1177">
            <v>657221</v>
          </cell>
          <cell r="B1177" t="str">
            <v>03</v>
          </cell>
          <cell r="C1177" t="str">
            <v>Capitale-Nationale</v>
          </cell>
          <cell r="D1177" t="str">
            <v>Lemay Hélène et Plante Alain</v>
          </cell>
          <cell r="E1177" t="str">
            <v>Lemay(Alain Plante et Hélène)</v>
          </cell>
          <cell r="F1177" t="str">
            <v>2889, avenue Royale</v>
          </cell>
          <cell r="G1177" t="str">
            <v>Saint-Laurent-de-l'Ile-d'Orléans</v>
          </cell>
          <cell r="H1177" t="str">
            <v>G0A3Z0</v>
          </cell>
          <cell r="I1177">
            <v>418</v>
          </cell>
          <cell r="J1177">
            <v>8282305</v>
          </cell>
          <cell r="K1177">
            <v>20</v>
          </cell>
          <cell r="L1177">
            <v>2501</v>
          </cell>
          <cell r="M1177">
            <v>19</v>
          </cell>
          <cell r="N1177">
            <v>2501</v>
          </cell>
        </row>
        <row r="1178">
          <cell r="A1178">
            <v>657296</v>
          </cell>
          <cell r="B1178" t="str">
            <v>01</v>
          </cell>
          <cell r="C1178" t="str">
            <v>Bas-Saint-Laurent</v>
          </cell>
          <cell r="D1178" t="str">
            <v>D'Astous(Dany)</v>
          </cell>
          <cell r="F1178" t="str">
            <v>350 rang 3</v>
          </cell>
          <cell r="G1178" t="str">
            <v>Sayabec</v>
          </cell>
          <cell r="H1178" t="str">
            <v>G0J3K0</v>
          </cell>
          <cell r="I1178">
            <v>418</v>
          </cell>
          <cell r="J1178">
            <v>5363655</v>
          </cell>
          <cell r="K1178">
            <v>266</v>
          </cell>
          <cell r="L1178">
            <v>42604</v>
          </cell>
          <cell r="M1178">
            <v>214</v>
          </cell>
          <cell r="N1178">
            <v>85918</v>
          </cell>
        </row>
        <row r="1179">
          <cell r="A1179">
            <v>657312</v>
          </cell>
          <cell r="B1179" t="str">
            <v>07</v>
          </cell>
          <cell r="C1179" t="str">
            <v>Outaouais</v>
          </cell>
          <cell r="D1179" t="str">
            <v>Kearns(Mark)</v>
          </cell>
          <cell r="F1179" t="str">
            <v>1444, ch. du Lac-des-Loups, Quyon</v>
          </cell>
          <cell r="G1179" t="str">
            <v>Pontiac</v>
          </cell>
          <cell r="H1179" t="str">
            <v>J0X2V0</v>
          </cell>
          <cell r="I1179">
            <v>819</v>
          </cell>
          <cell r="J1179">
            <v>4582714</v>
          </cell>
          <cell r="K1179">
            <v>48</v>
          </cell>
          <cell r="L1179">
            <v>15449</v>
          </cell>
          <cell r="M1179">
            <v>51</v>
          </cell>
          <cell r="N1179">
            <v>13696</v>
          </cell>
        </row>
        <row r="1180">
          <cell r="A1180">
            <v>657338</v>
          </cell>
          <cell r="B1180" t="str">
            <v>15</v>
          </cell>
          <cell r="C1180" t="str">
            <v>Laurentides</v>
          </cell>
          <cell r="D1180" t="str">
            <v>Gagnon Marcel et Papineau Rita</v>
          </cell>
          <cell r="F1180" t="str">
            <v>251 des Oeillets, Case 9-8</v>
          </cell>
          <cell r="G1180" t="str">
            <v>Mont-Laurier</v>
          </cell>
          <cell r="H1180" t="str">
            <v>J9L3G3</v>
          </cell>
          <cell r="I1180">
            <v>819</v>
          </cell>
          <cell r="J1180">
            <v>6237685</v>
          </cell>
          <cell r="K1180">
            <v>26</v>
          </cell>
          <cell r="L1180">
            <v>11181</v>
          </cell>
        </row>
        <row r="1181">
          <cell r="A1181">
            <v>657445</v>
          </cell>
          <cell r="B1181" t="str">
            <v>02</v>
          </cell>
          <cell r="C1181" t="str">
            <v>Saguenay-Lac-Saint-Jean</v>
          </cell>
          <cell r="D1181" t="str">
            <v>de Launière France et Girard Josée</v>
          </cell>
          <cell r="E1181" t="str">
            <v>Launière(France De)</v>
          </cell>
          <cell r="F1181" t="str">
            <v>2050 3ième rang ouest</v>
          </cell>
          <cell r="G1181" t="str">
            <v>Métabetchouan-Lac-à-la-Croix</v>
          </cell>
          <cell r="H1181" t="str">
            <v>G8G1M5</v>
          </cell>
          <cell r="I1181">
            <v>418</v>
          </cell>
          <cell r="J1181">
            <v>3498675</v>
          </cell>
          <cell r="K1181">
            <v>111</v>
          </cell>
          <cell r="L1181">
            <v>18628</v>
          </cell>
          <cell r="M1181">
            <v>62</v>
          </cell>
          <cell r="N1181">
            <v>17382</v>
          </cell>
        </row>
        <row r="1182">
          <cell r="A1182">
            <v>657676</v>
          </cell>
          <cell r="B1182" t="str">
            <v>01</v>
          </cell>
          <cell r="C1182" t="str">
            <v>Bas-Saint-Laurent</v>
          </cell>
          <cell r="D1182" t="str">
            <v>Caron(Denis)</v>
          </cell>
          <cell r="F1182" t="str">
            <v>535 rang 1</v>
          </cell>
          <cell r="G1182" t="str">
            <v>Saint-Épiphane</v>
          </cell>
          <cell r="H1182" t="str">
            <v>G0L2X0</v>
          </cell>
          <cell r="I1182">
            <v>418</v>
          </cell>
          <cell r="J1182">
            <v>8625544</v>
          </cell>
          <cell r="K1182">
            <v>71</v>
          </cell>
          <cell r="L1182">
            <v>15696</v>
          </cell>
          <cell r="M1182">
            <v>73</v>
          </cell>
          <cell r="N1182">
            <v>17878</v>
          </cell>
        </row>
        <row r="1183">
          <cell r="A1183">
            <v>657718</v>
          </cell>
          <cell r="B1183" t="str">
            <v>01</v>
          </cell>
          <cell r="C1183" t="str">
            <v>Bas-Saint-Laurent</v>
          </cell>
          <cell r="D1183" t="str">
            <v>Simard(Lisette)</v>
          </cell>
          <cell r="F1183" t="str">
            <v>108, rang Barrette</v>
          </cell>
          <cell r="G1183" t="str">
            <v>Saint-Léon-le-Grand(Bas-Saint-Laurent)</v>
          </cell>
          <cell r="H1183" t="str">
            <v>G0J2W0</v>
          </cell>
          <cell r="I1183">
            <v>418</v>
          </cell>
          <cell r="J1183">
            <v>6297573</v>
          </cell>
          <cell r="K1183">
            <v>120</v>
          </cell>
          <cell r="L1183">
            <v>8175</v>
          </cell>
          <cell r="M1183">
            <v>126</v>
          </cell>
          <cell r="N1183">
            <v>11981</v>
          </cell>
        </row>
        <row r="1184">
          <cell r="A1184">
            <v>657726</v>
          </cell>
          <cell r="B1184" t="str">
            <v>07</v>
          </cell>
          <cell r="C1184" t="str">
            <v>Outaouais</v>
          </cell>
          <cell r="D1184" t="str">
            <v>Jean Russ &amp; Richard Ryan</v>
          </cell>
          <cell r="F1184" t="str">
            <v>22, Rocher Fendu Road</v>
          </cell>
          <cell r="G1184" t="str">
            <v>L'Ile-du-Grand-Calumet</v>
          </cell>
          <cell r="H1184" t="str">
            <v>J0X1J0</v>
          </cell>
          <cell r="I1184">
            <v>819</v>
          </cell>
          <cell r="J1184">
            <v>6482407</v>
          </cell>
          <cell r="K1184">
            <v>217</v>
          </cell>
          <cell r="L1184">
            <v>52664</v>
          </cell>
          <cell r="M1184">
            <v>232</v>
          </cell>
          <cell r="N1184">
            <v>60485</v>
          </cell>
        </row>
        <row r="1185">
          <cell r="A1185">
            <v>657791</v>
          </cell>
          <cell r="B1185" t="str">
            <v>07</v>
          </cell>
          <cell r="C1185" t="str">
            <v>Outaouais</v>
          </cell>
          <cell r="D1185" t="str">
            <v>Graveline Benjamin &amp; Labelle Marie-Line</v>
          </cell>
          <cell r="E1185" t="str">
            <v>Graveline(Benjamin et Marie-Line)</v>
          </cell>
          <cell r="F1185" t="str">
            <v>517, Route 301</v>
          </cell>
          <cell r="G1185" t="str">
            <v>Danford Lake</v>
          </cell>
          <cell r="H1185" t="str">
            <v>J0X1P0</v>
          </cell>
          <cell r="I1185">
            <v>819</v>
          </cell>
          <cell r="J1185">
            <v>4673864</v>
          </cell>
          <cell r="K1185">
            <v>75</v>
          </cell>
          <cell r="L1185">
            <v>4945</v>
          </cell>
          <cell r="M1185">
            <v>68</v>
          </cell>
          <cell r="N1185">
            <v>16198</v>
          </cell>
        </row>
        <row r="1186">
          <cell r="A1186">
            <v>658211</v>
          </cell>
          <cell r="B1186" t="str">
            <v>07</v>
          </cell>
          <cell r="C1186" t="str">
            <v>Outaouais</v>
          </cell>
          <cell r="D1186" t="str">
            <v>Morin(Michel J.)</v>
          </cell>
          <cell r="E1186" t="str">
            <v>Morin(Michel)</v>
          </cell>
          <cell r="F1186" t="str">
            <v>39, Rue Morin</v>
          </cell>
          <cell r="G1186" t="str">
            <v>Bois-Franc</v>
          </cell>
          <cell r="H1186" t="str">
            <v>J9E3A9</v>
          </cell>
          <cell r="I1186">
            <v>819</v>
          </cell>
          <cell r="J1186">
            <v>4491840</v>
          </cell>
          <cell r="K1186">
            <v>37</v>
          </cell>
          <cell r="M1186">
            <v>45</v>
          </cell>
          <cell r="N1186">
            <v>3573</v>
          </cell>
        </row>
        <row r="1187">
          <cell r="A1187">
            <v>658898</v>
          </cell>
          <cell r="B1187" t="str">
            <v>01</v>
          </cell>
          <cell r="C1187" t="str">
            <v>Bas-Saint-Laurent</v>
          </cell>
          <cell r="D1187" t="str">
            <v>Ferme Les Verdois</v>
          </cell>
          <cell r="E1187" t="str">
            <v>Boucher(Christian)</v>
          </cell>
          <cell r="F1187" t="str">
            <v>118 rang 1 Est</v>
          </cell>
          <cell r="G1187" t="str">
            <v>Saint-Hubert-de-Rivière-du-Loup</v>
          </cell>
          <cell r="H1187" t="str">
            <v>G0L3L0</v>
          </cell>
          <cell r="I1187">
            <v>418</v>
          </cell>
          <cell r="J1187">
            <v>4973570</v>
          </cell>
          <cell r="K1187">
            <v>55</v>
          </cell>
          <cell r="L1187">
            <v>7493</v>
          </cell>
          <cell r="M1187">
            <v>51</v>
          </cell>
          <cell r="N1187">
            <v>13332</v>
          </cell>
        </row>
        <row r="1188">
          <cell r="A1188">
            <v>659045</v>
          </cell>
          <cell r="B1188" t="str">
            <v>08</v>
          </cell>
          <cell r="C1188" t="str">
            <v>Abitibi-Témiscamingue</v>
          </cell>
          <cell r="D1188" t="str">
            <v>Cossette(Roger)</v>
          </cell>
          <cell r="F1188" t="str">
            <v>1773, route 388, C.P. 143</v>
          </cell>
          <cell r="G1188" t="str">
            <v>Duparquet</v>
          </cell>
          <cell r="H1188" t="str">
            <v>J0Z1W0</v>
          </cell>
          <cell r="I1188">
            <v>819</v>
          </cell>
          <cell r="J1188">
            <v>9482292</v>
          </cell>
          <cell r="K1188">
            <v>45</v>
          </cell>
          <cell r="L1188">
            <v>228</v>
          </cell>
          <cell r="M1188">
            <v>45</v>
          </cell>
        </row>
        <row r="1189">
          <cell r="A1189">
            <v>659094</v>
          </cell>
          <cell r="B1189" t="str">
            <v>07</v>
          </cell>
          <cell r="C1189" t="str">
            <v>Outaouais</v>
          </cell>
          <cell r="D1189" t="str">
            <v>Lévesque(Fernand)</v>
          </cell>
          <cell r="F1189" t="str">
            <v>1039, rang Ste-Madeleine</v>
          </cell>
          <cell r="G1189" t="str">
            <v>Saint-André-Avellin</v>
          </cell>
          <cell r="H1189" t="str">
            <v>J0V1W0</v>
          </cell>
          <cell r="I1189">
            <v>819</v>
          </cell>
          <cell r="J1189">
            <v>9837798</v>
          </cell>
          <cell r="K1189">
            <v>21</v>
          </cell>
          <cell r="L1189">
            <v>1528</v>
          </cell>
          <cell r="M1189">
            <v>21</v>
          </cell>
          <cell r="N1189">
            <v>1528</v>
          </cell>
        </row>
        <row r="1190">
          <cell r="A1190">
            <v>659565</v>
          </cell>
          <cell r="B1190" t="str">
            <v>02</v>
          </cell>
          <cell r="C1190" t="str">
            <v>Saguenay-Lac-Saint-Jean</v>
          </cell>
          <cell r="D1190" t="str">
            <v>Néron(Rémi)</v>
          </cell>
          <cell r="F1190" t="str">
            <v>495 rang 2</v>
          </cell>
          <cell r="G1190" t="str">
            <v>Saint-Charles-de-Bourget</v>
          </cell>
          <cell r="H1190" t="str">
            <v>G0V1G0</v>
          </cell>
          <cell r="I1190">
            <v>418</v>
          </cell>
          <cell r="J1190">
            <v>6722768</v>
          </cell>
          <cell r="K1190">
            <v>42</v>
          </cell>
          <cell r="L1190">
            <v>13024</v>
          </cell>
          <cell r="M1190">
            <v>39</v>
          </cell>
          <cell r="N1190">
            <v>10169</v>
          </cell>
        </row>
        <row r="1191">
          <cell r="A1191">
            <v>659672</v>
          </cell>
          <cell r="B1191" t="str">
            <v>05</v>
          </cell>
          <cell r="C1191" t="str">
            <v>Estrie</v>
          </cell>
          <cell r="D1191" t="str">
            <v>Ferme R.C.L.M. Desrosiers inc.</v>
          </cell>
          <cell r="E1191" t="str">
            <v>Desrosiers(Michel)</v>
          </cell>
          <cell r="F1191" t="str">
            <v>224 chemin St-Isidore</v>
          </cell>
          <cell r="G1191" t="str">
            <v>Martinville</v>
          </cell>
          <cell r="H1191" t="str">
            <v>J0B2A0</v>
          </cell>
          <cell r="I1191">
            <v>819</v>
          </cell>
          <cell r="J1191">
            <v>8355663</v>
          </cell>
          <cell r="K1191">
            <v>54</v>
          </cell>
          <cell r="L1191">
            <v>14903</v>
          </cell>
          <cell r="M1191">
            <v>60</v>
          </cell>
          <cell r="N1191">
            <v>11960</v>
          </cell>
        </row>
        <row r="1192">
          <cell r="A1192">
            <v>659813</v>
          </cell>
          <cell r="B1192" t="str">
            <v>17</v>
          </cell>
          <cell r="C1192" t="str">
            <v>Centre-du-Québec</v>
          </cell>
          <cell r="D1192" t="str">
            <v>Ferme Valaisanne enr.</v>
          </cell>
          <cell r="E1192" t="str">
            <v>Cinter(Gérard)</v>
          </cell>
          <cell r="F1192" t="str">
            <v>490, rang 6</v>
          </cell>
          <cell r="G1192" t="str">
            <v>Sainte-Élisabeth-de-Warwick</v>
          </cell>
          <cell r="H1192" t="str">
            <v>J0A1M0</v>
          </cell>
          <cell r="I1192">
            <v>819</v>
          </cell>
          <cell r="J1192">
            <v>3585191</v>
          </cell>
          <cell r="K1192">
            <v>14</v>
          </cell>
          <cell r="L1192">
            <v>3407</v>
          </cell>
          <cell r="M1192">
            <v>15</v>
          </cell>
          <cell r="N1192">
            <v>3407</v>
          </cell>
        </row>
        <row r="1193">
          <cell r="A1193">
            <v>659953</v>
          </cell>
          <cell r="B1193" t="str">
            <v>15</v>
          </cell>
          <cell r="C1193" t="str">
            <v>Laurentides</v>
          </cell>
          <cell r="D1193" t="str">
            <v>Brière Georges-Marie &amp; Dufour Claudine</v>
          </cell>
          <cell r="E1193" t="str">
            <v>Dufou(Georges-M. Brière et Claudine)</v>
          </cell>
          <cell r="F1193" t="str">
            <v>35, Rang 2 Gravel</v>
          </cell>
          <cell r="G1193" t="str">
            <v>Ferme-Neuve</v>
          </cell>
          <cell r="H1193" t="str">
            <v>J0W1C0</v>
          </cell>
          <cell r="I1193">
            <v>819</v>
          </cell>
          <cell r="J1193">
            <v>5873018</v>
          </cell>
          <cell r="K1193">
            <v>34</v>
          </cell>
          <cell r="L1193">
            <v>5005</v>
          </cell>
          <cell r="M1193">
            <v>29</v>
          </cell>
          <cell r="N1193">
            <v>4016</v>
          </cell>
        </row>
        <row r="1194">
          <cell r="A1194">
            <v>659995</v>
          </cell>
          <cell r="B1194" t="str">
            <v>12</v>
          </cell>
          <cell r="C1194" t="str">
            <v>Chaudière-Appalaches</v>
          </cell>
          <cell r="D1194" t="str">
            <v>Cox(Dale)</v>
          </cell>
          <cell r="F1194" t="str">
            <v>732 Route 267</v>
          </cell>
          <cell r="G1194" t="str">
            <v>Thetford Mines</v>
          </cell>
          <cell r="H1194" t="str">
            <v>G6G5R5</v>
          </cell>
          <cell r="I1194">
            <v>418</v>
          </cell>
          <cell r="J1194">
            <v>4532050</v>
          </cell>
          <cell r="K1194">
            <v>24</v>
          </cell>
          <cell r="L1194">
            <v>4813</v>
          </cell>
          <cell r="M1194">
            <v>25</v>
          </cell>
          <cell r="N1194">
            <v>1196</v>
          </cell>
        </row>
        <row r="1195">
          <cell r="A1195">
            <v>660142</v>
          </cell>
          <cell r="B1195" t="str">
            <v>12</v>
          </cell>
          <cell r="C1195" t="str">
            <v>Chaudière-Appalaches</v>
          </cell>
          <cell r="D1195" t="str">
            <v>Lescomb Francine &amp; Poulin Sauveur</v>
          </cell>
          <cell r="E1195" t="str">
            <v>Poulin(Francine Lescomb et Sauveur)</v>
          </cell>
          <cell r="F1195" t="str">
            <v>241, rang 2 Jersey sud</v>
          </cell>
          <cell r="G1195" t="str">
            <v>Saint-Martin</v>
          </cell>
          <cell r="H1195" t="str">
            <v>G0M1B0</v>
          </cell>
          <cell r="I1195">
            <v>418</v>
          </cell>
          <cell r="J1195">
            <v>3823238</v>
          </cell>
          <cell r="K1195">
            <v>149</v>
          </cell>
          <cell r="L1195">
            <v>18072</v>
          </cell>
          <cell r="M1195">
            <v>144</v>
          </cell>
          <cell r="N1195">
            <v>23477</v>
          </cell>
        </row>
        <row r="1196">
          <cell r="A1196">
            <v>660316</v>
          </cell>
          <cell r="B1196" t="str">
            <v>12</v>
          </cell>
          <cell r="C1196" t="str">
            <v>Chaudière-Appalaches</v>
          </cell>
          <cell r="D1196" t="str">
            <v>Ferme Erika inc.</v>
          </cell>
          <cell r="E1196" t="str">
            <v>Lemieux(Cyrille Dubé et Diane)</v>
          </cell>
          <cell r="F1196" t="str">
            <v>265, chemin des Belles Amours</v>
          </cell>
          <cell r="G1196" t="str">
            <v>L'Islet</v>
          </cell>
          <cell r="H1196" t="str">
            <v>G0R2B0</v>
          </cell>
          <cell r="I1196">
            <v>418</v>
          </cell>
          <cell r="J1196">
            <v>2475559</v>
          </cell>
          <cell r="K1196">
            <v>73</v>
          </cell>
          <cell r="L1196">
            <v>6900</v>
          </cell>
          <cell r="M1196">
            <v>69</v>
          </cell>
          <cell r="N1196">
            <v>15896</v>
          </cell>
        </row>
        <row r="1197">
          <cell r="A1197">
            <v>660399</v>
          </cell>
          <cell r="B1197" t="str">
            <v>11</v>
          </cell>
          <cell r="C1197" t="str">
            <v>Gaspésie-Iles-de-la-Madeleine</v>
          </cell>
          <cell r="D1197" t="str">
            <v>Ferme Frajole enr.</v>
          </cell>
          <cell r="E1197" t="str">
            <v>Lemieux(Francis)</v>
          </cell>
          <cell r="F1197" t="str">
            <v>314, Notre-Dame Ouest</v>
          </cell>
          <cell r="G1197" t="str">
            <v>Cap-Chat</v>
          </cell>
          <cell r="H1197" t="str">
            <v>G0J1E0</v>
          </cell>
          <cell r="I1197">
            <v>418</v>
          </cell>
          <cell r="J1197">
            <v>7862861</v>
          </cell>
          <cell r="K1197">
            <v>65</v>
          </cell>
          <cell r="L1197">
            <v>9010</v>
          </cell>
          <cell r="M1197">
            <v>59</v>
          </cell>
          <cell r="N1197">
            <v>299</v>
          </cell>
        </row>
        <row r="1198">
          <cell r="A1198">
            <v>660472</v>
          </cell>
          <cell r="B1198" t="str">
            <v>15</v>
          </cell>
          <cell r="C1198" t="str">
            <v>Laurentides</v>
          </cell>
          <cell r="D1198" t="str">
            <v>Bessette Mario &amp; Pilon Danielle</v>
          </cell>
          <cell r="E1198" t="str">
            <v>Pilon(Mario Bessette et Danielle)</v>
          </cell>
          <cell r="F1198" t="str">
            <v>2846, route 117</v>
          </cell>
          <cell r="G1198" t="str">
            <v>La Conception</v>
          </cell>
          <cell r="H1198" t="str">
            <v>J0T1M0</v>
          </cell>
          <cell r="I1198">
            <v>819</v>
          </cell>
          <cell r="J1198">
            <v>6865085</v>
          </cell>
          <cell r="K1198">
            <v>43</v>
          </cell>
          <cell r="L1198">
            <v>7072</v>
          </cell>
          <cell r="M1198">
            <v>35</v>
          </cell>
          <cell r="N1198">
            <v>5388</v>
          </cell>
        </row>
        <row r="1199">
          <cell r="A1199">
            <v>660480</v>
          </cell>
          <cell r="B1199" t="str">
            <v>15</v>
          </cell>
          <cell r="C1199" t="str">
            <v>Laurentides</v>
          </cell>
          <cell r="D1199" t="str">
            <v>Bilodeau, Alain &amp; Gagnon, Francine</v>
          </cell>
          <cell r="E1199" t="str">
            <v>Gagnon(Alain Bilodeau et Francine)</v>
          </cell>
          <cell r="F1199" t="str">
            <v>209, rang 2 Wurtele</v>
          </cell>
          <cell r="G1199" t="str">
            <v>Ferme-Neuve</v>
          </cell>
          <cell r="H1199" t="str">
            <v>J0W1C0</v>
          </cell>
          <cell r="I1199">
            <v>819</v>
          </cell>
          <cell r="J1199">
            <v>5873459</v>
          </cell>
          <cell r="K1199">
            <v>16</v>
          </cell>
          <cell r="L1199">
            <v>1964</v>
          </cell>
          <cell r="M1199">
            <v>17</v>
          </cell>
          <cell r="N1199">
            <v>4876</v>
          </cell>
        </row>
        <row r="1200">
          <cell r="A1200">
            <v>660894</v>
          </cell>
          <cell r="B1200" t="str">
            <v>12</v>
          </cell>
          <cell r="C1200" t="str">
            <v>Chaudière-Appalaches</v>
          </cell>
          <cell r="D1200" t="str">
            <v>Dubé Bruno &amp; Thibault Carmen</v>
          </cell>
          <cell r="F1200" t="str">
            <v>2, route Elgin</v>
          </cell>
          <cell r="G1200" t="str">
            <v>Sainte-Louise</v>
          </cell>
          <cell r="H1200" t="str">
            <v>G0R3K0</v>
          </cell>
          <cell r="I1200">
            <v>418</v>
          </cell>
          <cell r="J1200">
            <v>5986505</v>
          </cell>
          <cell r="K1200">
            <v>14</v>
          </cell>
          <cell r="L1200">
            <v>1705</v>
          </cell>
        </row>
        <row r="1201">
          <cell r="A1201">
            <v>660928</v>
          </cell>
          <cell r="B1201" t="str">
            <v>12</v>
          </cell>
          <cell r="C1201" t="str">
            <v>Chaudière-Appalaches</v>
          </cell>
          <cell r="D1201" t="str">
            <v>Ferme Sourcepure</v>
          </cell>
          <cell r="E1201" t="str">
            <v>Lachance(Louis et Johanne)</v>
          </cell>
          <cell r="F1201" t="str">
            <v>171, rue Principale</v>
          </cell>
          <cell r="G1201" t="str">
            <v>Sainte-Lucie-de-Beauregard</v>
          </cell>
          <cell r="H1201" t="str">
            <v>G0R3L0</v>
          </cell>
          <cell r="I1201">
            <v>418</v>
          </cell>
          <cell r="J1201">
            <v>2233062</v>
          </cell>
          <cell r="K1201">
            <v>30</v>
          </cell>
          <cell r="L1201">
            <v>4241</v>
          </cell>
          <cell r="M1201">
            <v>33</v>
          </cell>
          <cell r="N1201">
            <v>5916</v>
          </cell>
        </row>
        <row r="1202">
          <cell r="A1202">
            <v>661090</v>
          </cell>
          <cell r="B1202" t="str">
            <v>12</v>
          </cell>
          <cell r="C1202" t="str">
            <v>Chaudière-Appalaches</v>
          </cell>
          <cell r="D1202" t="str">
            <v>Ferme Aboi inc.</v>
          </cell>
          <cell r="E1202" t="str">
            <v>Boilard(André)</v>
          </cell>
          <cell r="F1202" t="str">
            <v>330, chemin des Pointes</v>
          </cell>
          <cell r="G1202" t="str">
            <v>Saint-Fortunat</v>
          </cell>
          <cell r="H1202" t="str">
            <v>G0P1G0</v>
          </cell>
          <cell r="I1202">
            <v>819</v>
          </cell>
          <cell r="J1202">
            <v>3445455</v>
          </cell>
          <cell r="K1202">
            <v>49</v>
          </cell>
          <cell r="L1202">
            <v>6859</v>
          </cell>
          <cell r="M1202">
            <v>45</v>
          </cell>
          <cell r="N1202">
            <v>7242</v>
          </cell>
        </row>
        <row r="1203">
          <cell r="A1203">
            <v>661165</v>
          </cell>
          <cell r="B1203" t="str">
            <v>17</v>
          </cell>
          <cell r="C1203" t="str">
            <v>Centre-du-Québec</v>
          </cell>
          <cell r="D1203" t="str">
            <v>Ferme Lasen SENC</v>
          </cell>
          <cell r="E1203" t="str">
            <v>Senneville(Vianney)</v>
          </cell>
          <cell r="F1203" t="str">
            <v>50, Suzor-Côté</v>
          </cell>
          <cell r="G1203" t="str">
            <v>Victoriaville</v>
          </cell>
          <cell r="H1203" t="str">
            <v>G6P8M9</v>
          </cell>
          <cell r="I1203">
            <v>819</v>
          </cell>
          <cell r="J1203">
            <v>3579063</v>
          </cell>
          <cell r="K1203">
            <v>25</v>
          </cell>
          <cell r="L1203">
            <v>10634</v>
          </cell>
        </row>
        <row r="1204">
          <cell r="A1204">
            <v>661264</v>
          </cell>
          <cell r="B1204" t="str">
            <v>17</v>
          </cell>
          <cell r="C1204" t="str">
            <v>Centre-du-Québec</v>
          </cell>
          <cell r="D1204" t="str">
            <v>Ferme Côté SENC</v>
          </cell>
          <cell r="E1204" t="str">
            <v>Côté(André)</v>
          </cell>
          <cell r="F1204" t="str">
            <v>268, route O'Brien</v>
          </cell>
          <cell r="G1204" t="str">
            <v>Lefebvre</v>
          </cell>
          <cell r="H1204" t="str">
            <v>J0H2C0</v>
          </cell>
          <cell r="I1204">
            <v>819</v>
          </cell>
          <cell r="J1204">
            <v>3942599</v>
          </cell>
          <cell r="K1204">
            <v>33</v>
          </cell>
          <cell r="L1204">
            <v>2739</v>
          </cell>
          <cell r="M1204">
            <v>35</v>
          </cell>
          <cell r="N1204">
            <v>2009</v>
          </cell>
        </row>
        <row r="1205">
          <cell r="A1205">
            <v>661322</v>
          </cell>
          <cell r="B1205" t="str">
            <v>05</v>
          </cell>
          <cell r="C1205" t="str">
            <v>Estrie</v>
          </cell>
          <cell r="D1205" t="str">
            <v>Ferme La Paysanne SENC</v>
          </cell>
          <cell r="E1205" t="str">
            <v>Bégin(Yvon)</v>
          </cell>
          <cell r="F1205" t="str">
            <v>771, Brookbury</v>
          </cell>
          <cell r="G1205" t="str">
            <v>Bury</v>
          </cell>
          <cell r="H1205" t="str">
            <v>J0B1J0</v>
          </cell>
          <cell r="I1205">
            <v>819</v>
          </cell>
          <cell r="J1205">
            <v>8723354</v>
          </cell>
          <cell r="K1205">
            <v>36</v>
          </cell>
          <cell r="L1205">
            <v>3062</v>
          </cell>
          <cell r="M1205">
            <v>43</v>
          </cell>
          <cell r="N1205">
            <v>1588</v>
          </cell>
        </row>
        <row r="1206">
          <cell r="A1206">
            <v>661355</v>
          </cell>
          <cell r="B1206" t="str">
            <v>08</v>
          </cell>
          <cell r="C1206" t="str">
            <v>Abitibi-Témiscamingue</v>
          </cell>
          <cell r="D1206" t="str">
            <v>Ferme Lafontaine-Noël</v>
          </cell>
          <cell r="E1206" t="str">
            <v>Lafontaine(Éric)</v>
          </cell>
          <cell r="F1206" t="str">
            <v>Case postale 1004</v>
          </cell>
          <cell r="G1206" t="str">
            <v>Dupuy</v>
          </cell>
          <cell r="H1206" t="str">
            <v>J0Z1X0</v>
          </cell>
          <cell r="I1206">
            <v>819</v>
          </cell>
          <cell r="J1206">
            <v>7832379</v>
          </cell>
          <cell r="K1206">
            <v>313</v>
          </cell>
          <cell r="L1206">
            <v>77012</v>
          </cell>
          <cell r="M1206">
            <v>324</v>
          </cell>
          <cell r="N1206">
            <v>83236</v>
          </cell>
        </row>
        <row r="1207">
          <cell r="A1207">
            <v>661512</v>
          </cell>
          <cell r="B1207" t="str">
            <v>05</v>
          </cell>
          <cell r="C1207" t="str">
            <v>Estrie</v>
          </cell>
          <cell r="D1207" t="str">
            <v>Ferme H.M.P. Baillargeon enr.</v>
          </cell>
          <cell r="E1207" t="str">
            <v>Baillargeon(Marcel)</v>
          </cell>
          <cell r="F1207" t="str">
            <v>232, Principale</v>
          </cell>
          <cell r="G1207" t="str">
            <v>Martinville</v>
          </cell>
          <cell r="H1207" t="str">
            <v>J0B2A0</v>
          </cell>
          <cell r="I1207">
            <v>819</v>
          </cell>
          <cell r="J1207">
            <v>8355761</v>
          </cell>
          <cell r="K1207">
            <v>90</v>
          </cell>
          <cell r="L1207">
            <v>16435</v>
          </cell>
          <cell r="M1207">
            <v>82</v>
          </cell>
          <cell r="N1207">
            <v>14803</v>
          </cell>
        </row>
        <row r="1208">
          <cell r="A1208">
            <v>661553</v>
          </cell>
          <cell r="B1208" t="str">
            <v>16</v>
          </cell>
          <cell r="C1208" t="str">
            <v>Montérégie</v>
          </cell>
          <cell r="D1208" t="str">
            <v>Ferme S.N. Goyette Enr.</v>
          </cell>
          <cell r="E1208" t="str">
            <v>Goyette(Serge)</v>
          </cell>
          <cell r="F1208" t="str">
            <v>331 rg Grand Sabrevois</v>
          </cell>
          <cell r="G1208" t="str">
            <v>Sainte-Anne-de-Sabrevois</v>
          </cell>
          <cell r="H1208" t="str">
            <v>J0J2G0</v>
          </cell>
          <cell r="I1208">
            <v>450</v>
          </cell>
          <cell r="J1208">
            <v>3477915</v>
          </cell>
          <cell r="K1208">
            <v>36</v>
          </cell>
          <cell r="M1208">
            <v>37</v>
          </cell>
          <cell r="N1208">
            <v>679</v>
          </cell>
        </row>
        <row r="1209">
          <cell r="A1209">
            <v>661652</v>
          </cell>
          <cell r="B1209" t="str">
            <v>02</v>
          </cell>
          <cell r="C1209" t="str">
            <v>Saguenay-Lac-Saint-Jean</v>
          </cell>
          <cell r="D1209" t="str">
            <v>Ferme Réal-Dan enr.</v>
          </cell>
          <cell r="E1209" t="str">
            <v>Fortin(Réal)</v>
          </cell>
          <cell r="F1209" t="str">
            <v>1034 rang Notre-Dame</v>
          </cell>
          <cell r="G1209" t="str">
            <v>Girardville</v>
          </cell>
          <cell r="H1209" t="str">
            <v>G0W1R0</v>
          </cell>
          <cell r="I1209">
            <v>418</v>
          </cell>
          <cell r="J1209">
            <v>2583648</v>
          </cell>
          <cell r="K1209">
            <v>52</v>
          </cell>
          <cell r="L1209">
            <v>6936</v>
          </cell>
          <cell r="M1209">
            <v>52</v>
          </cell>
          <cell r="N1209">
            <v>4150</v>
          </cell>
        </row>
        <row r="1210">
          <cell r="A1210">
            <v>661777</v>
          </cell>
          <cell r="B1210" t="str">
            <v>05</v>
          </cell>
          <cell r="C1210" t="str">
            <v>Estrie</v>
          </cell>
          <cell r="D1210" t="str">
            <v>Ferme des Grands Bois S.E.N.C.</v>
          </cell>
          <cell r="E1210" t="str">
            <v>Wood(Glen)</v>
          </cell>
          <cell r="F1210" t="str">
            <v>6643 rang Grande Ligne</v>
          </cell>
          <cell r="G1210" t="str">
            <v>Sainte-Cécile-de-Whitton</v>
          </cell>
          <cell r="H1210" t="str">
            <v>G0Y1J0</v>
          </cell>
          <cell r="I1210">
            <v>819</v>
          </cell>
          <cell r="J1210">
            <v>5830550</v>
          </cell>
          <cell r="K1210">
            <v>89</v>
          </cell>
          <cell r="L1210">
            <v>18351</v>
          </cell>
          <cell r="M1210">
            <v>83</v>
          </cell>
          <cell r="N1210">
            <v>18449</v>
          </cell>
        </row>
        <row r="1211">
          <cell r="A1211">
            <v>661926</v>
          </cell>
          <cell r="B1211" t="str">
            <v>16</v>
          </cell>
          <cell r="C1211" t="str">
            <v>Montérégie</v>
          </cell>
          <cell r="D1211" t="str">
            <v>Ferme Mojogui enr. (SENC)</v>
          </cell>
          <cell r="E1211" t="str">
            <v>Ostiguy(Joël)</v>
          </cell>
          <cell r="F1211" t="str">
            <v>373, chemin Saxby Nord</v>
          </cell>
          <cell r="G1211" t="str">
            <v>Shefford</v>
          </cell>
          <cell r="H1211" t="str">
            <v>J2M2A4</v>
          </cell>
          <cell r="I1211">
            <v>450</v>
          </cell>
          <cell r="J1211">
            <v>3722106</v>
          </cell>
          <cell r="K1211">
            <v>36</v>
          </cell>
          <cell r="L1211">
            <v>5993</v>
          </cell>
          <cell r="M1211">
            <v>41</v>
          </cell>
          <cell r="N1211">
            <v>9495</v>
          </cell>
        </row>
        <row r="1212">
          <cell r="A1212">
            <v>662015</v>
          </cell>
          <cell r="B1212" t="str">
            <v>12</v>
          </cell>
          <cell r="C1212" t="str">
            <v>Chaudière-Appalaches</v>
          </cell>
          <cell r="D1212" t="str">
            <v>Ferme Pordor inc.</v>
          </cell>
          <cell r="E1212" t="str">
            <v>Chabot(André)</v>
          </cell>
          <cell r="F1212" t="str">
            <v>221, route du Vieux Moulin</v>
          </cell>
          <cell r="G1212" t="str">
            <v>Saint-Isidore (Beauce-Nord)</v>
          </cell>
          <cell r="H1212" t="str">
            <v>G0S2S0</v>
          </cell>
          <cell r="I1212">
            <v>418</v>
          </cell>
          <cell r="J1212">
            <v>8825484</v>
          </cell>
          <cell r="K1212">
            <v>34</v>
          </cell>
          <cell r="L1212">
            <v>1863</v>
          </cell>
          <cell r="M1212">
            <v>24</v>
          </cell>
          <cell r="N1212">
            <v>4433</v>
          </cell>
        </row>
        <row r="1213">
          <cell r="A1213">
            <v>662056</v>
          </cell>
          <cell r="B1213" t="str">
            <v>08</v>
          </cell>
          <cell r="C1213" t="str">
            <v>Abitibi-Témiscamingue</v>
          </cell>
          <cell r="D1213" t="str">
            <v>Ferme Jeancar enr.</v>
          </cell>
          <cell r="E1213" t="str">
            <v>Fournier(Jean)</v>
          </cell>
          <cell r="F1213" t="str">
            <v>830, route 101</v>
          </cell>
          <cell r="G1213" t="str">
            <v>Notre-Dame-du-Nord</v>
          </cell>
          <cell r="H1213" t="str">
            <v>J0Z3B0</v>
          </cell>
          <cell r="I1213">
            <v>819</v>
          </cell>
          <cell r="J1213">
            <v>7232488</v>
          </cell>
          <cell r="K1213">
            <v>35</v>
          </cell>
          <cell r="L1213">
            <v>6071</v>
          </cell>
          <cell r="M1213">
            <v>22</v>
          </cell>
          <cell r="N1213">
            <v>8076</v>
          </cell>
        </row>
        <row r="1214">
          <cell r="A1214">
            <v>662700</v>
          </cell>
          <cell r="B1214" t="str">
            <v>05</v>
          </cell>
          <cell r="C1214" t="str">
            <v>Estrie</v>
          </cell>
          <cell r="D1214" t="str">
            <v>Ferme Berqui S.E.N.C.</v>
          </cell>
          <cell r="E1214" t="str">
            <v>Bernier(Daniel)</v>
          </cell>
          <cell r="F1214" t="str">
            <v>278, Rang 4</v>
          </cell>
          <cell r="G1214" t="str">
            <v>Saint-Sébastien (de MRC du Granit)</v>
          </cell>
          <cell r="H1214" t="str">
            <v>G0Y1M0</v>
          </cell>
          <cell r="I1214">
            <v>819</v>
          </cell>
          <cell r="J1214">
            <v>6522835</v>
          </cell>
          <cell r="K1214">
            <v>19</v>
          </cell>
        </row>
        <row r="1215">
          <cell r="A1215">
            <v>662817</v>
          </cell>
          <cell r="B1215" t="str">
            <v>05</v>
          </cell>
          <cell r="C1215" t="str">
            <v>Estrie</v>
          </cell>
          <cell r="D1215" t="str">
            <v>Lessard Denise &amp; Rodrigue Alain</v>
          </cell>
          <cell r="E1215" t="str">
            <v>Rodrigue(Alain)</v>
          </cell>
          <cell r="F1215" t="str">
            <v>248, chemin  Spring</v>
          </cell>
          <cell r="G1215" t="str">
            <v>Ascot Corner</v>
          </cell>
          <cell r="H1215" t="str">
            <v>J0B1A0</v>
          </cell>
          <cell r="I1215">
            <v>819</v>
          </cell>
          <cell r="J1215">
            <v>5634629</v>
          </cell>
          <cell r="K1215">
            <v>18</v>
          </cell>
          <cell r="L1215">
            <v>240</v>
          </cell>
          <cell r="M1215">
            <v>16</v>
          </cell>
          <cell r="N1215">
            <v>514</v>
          </cell>
        </row>
        <row r="1216">
          <cell r="A1216">
            <v>662825</v>
          </cell>
          <cell r="B1216" t="str">
            <v>17</v>
          </cell>
          <cell r="C1216" t="str">
            <v>Centre-du-Québec</v>
          </cell>
          <cell r="D1216" t="str">
            <v>Tanguay(Yves)</v>
          </cell>
          <cell r="F1216" t="str">
            <v>2084 rang Scott</v>
          </cell>
          <cell r="G1216" t="str">
            <v>Saint-Pierre-Baptiste</v>
          </cell>
          <cell r="H1216" t="str">
            <v>G0P1K0</v>
          </cell>
          <cell r="I1216">
            <v>418</v>
          </cell>
          <cell r="J1216">
            <v>4532670</v>
          </cell>
          <cell r="K1216">
            <v>20</v>
          </cell>
          <cell r="L1216">
            <v>3012</v>
          </cell>
          <cell r="M1216">
            <v>15</v>
          </cell>
          <cell r="N1216">
            <v>1553</v>
          </cell>
        </row>
        <row r="1217">
          <cell r="A1217">
            <v>662841</v>
          </cell>
          <cell r="B1217" t="str">
            <v>16</v>
          </cell>
          <cell r="C1217" t="str">
            <v>Montérégie</v>
          </cell>
          <cell r="D1217" t="str">
            <v>2548-0476 Québec inc.</v>
          </cell>
          <cell r="E1217" t="str">
            <v>Byette(Gaétan &amp; Marius)</v>
          </cell>
          <cell r="F1217" t="str">
            <v>352, rang Double</v>
          </cell>
          <cell r="G1217" t="str">
            <v>Saint-Urbain-Premier</v>
          </cell>
          <cell r="H1217" t="str">
            <v>J0S1Y0</v>
          </cell>
          <cell r="I1217">
            <v>450</v>
          </cell>
          <cell r="J1217">
            <v>4272977</v>
          </cell>
          <cell r="K1217">
            <v>53</v>
          </cell>
          <cell r="M1217">
            <v>49</v>
          </cell>
        </row>
        <row r="1218">
          <cell r="A1218">
            <v>662999</v>
          </cell>
          <cell r="B1218" t="str">
            <v>12</v>
          </cell>
          <cell r="C1218" t="str">
            <v>Chaudière-Appalaches</v>
          </cell>
          <cell r="D1218" t="str">
            <v>Ferme Gymili S.E.N.C.</v>
          </cell>
          <cell r="E1218" t="str">
            <v>Gagné(Michel)</v>
          </cell>
          <cell r="F1218" t="str">
            <v>540, Rang 8</v>
          </cell>
          <cell r="G1218" t="str">
            <v>Saint-Pierre-de-Broughton</v>
          </cell>
          <cell r="H1218" t="str">
            <v>G0N1T0</v>
          </cell>
          <cell r="I1218">
            <v>418</v>
          </cell>
          <cell r="J1218">
            <v>4243191</v>
          </cell>
          <cell r="K1218">
            <v>12</v>
          </cell>
          <cell r="L1218">
            <v>2796</v>
          </cell>
        </row>
        <row r="1219">
          <cell r="A1219">
            <v>663112</v>
          </cell>
          <cell r="B1219" t="str">
            <v>16</v>
          </cell>
          <cell r="C1219" t="str">
            <v>Montérégie</v>
          </cell>
          <cell r="D1219" t="str">
            <v>Cook(Wayne)</v>
          </cell>
          <cell r="F1219" t="str">
            <v>1121 chemin des Prairies</v>
          </cell>
          <cell r="G1219" t="str">
            <v>Saint-Anicet</v>
          </cell>
          <cell r="H1219" t="str">
            <v>J0S1M0</v>
          </cell>
          <cell r="I1219">
            <v>450</v>
          </cell>
          <cell r="J1219">
            <v>2642430</v>
          </cell>
          <cell r="K1219">
            <v>10</v>
          </cell>
          <cell r="L1219">
            <v>2611</v>
          </cell>
          <cell r="M1219">
            <v>15</v>
          </cell>
          <cell r="N1219">
            <v>907</v>
          </cell>
        </row>
        <row r="1220">
          <cell r="A1220">
            <v>663286</v>
          </cell>
          <cell r="B1220" t="str">
            <v>14</v>
          </cell>
          <cell r="C1220" t="str">
            <v>Lanaudière</v>
          </cell>
          <cell r="D1220" t="str">
            <v>Deschênes Yoland et Landreville Johanne</v>
          </cell>
          <cell r="E1220" t="str">
            <v>Deschênes(Yoland)</v>
          </cell>
          <cell r="F1220" t="str">
            <v>1391, Grande Chaloupe</v>
          </cell>
          <cell r="G1220" t="str">
            <v>Saint-Thomas</v>
          </cell>
          <cell r="H1220" t="str">
            <v>J0K3L0</v>
          </cell>
          <cell r="I1220">
            <v>450</v>
          </cell>
          <cell r="J1220">
            <v>7599173</v>
          </cell>
          <cell r="K1220">
            <v>23</v>
          </cell>
          <cell r="L1220">
            <v>7841</v>
          </cell>
        </row>
        <row r="1221">
          <cell r="A1221">
            <v>663401</v>
          </cell>
          <cell r="B1221" t="str">
            <v>15</v>
          </cell>
          <cell r="C1221" t="str">
            <v>Laurentides</v>
          </cell>
          <cell r="D1221" t="str">
            <v>Ferme Lednura enr.</v>
          </cell>
          <cell r="E1221" t="str">
            <v>Mahon(William And Mark Mc)</v>
          </cell>
          <cell r="F1221" t="str">
            <v>69 Morrison Road</v>
          </cell>
          <cell r="G1221" t="str">
            <v>Arundel</v>
          </cell>
          <cell r="H1221" t="str">
            <v>J0T1A0</v>
          </cell>
          <cell r="I1221">
            <v>819</v>
          </cell>
          <cell r="J1221">
            <v>6879625</v>
          </cell>
          <cell r="K1221">
            <v>44</v>
          </cell>
          <cell r="L1221">
            <v>8302</v>
          </cell>
          <cell r="M1221">
            <v>48</v>
          </cell>
          <cell r="N1221">
            <v>9567</v>
          </cell>
        </row>
        <row r="1222">
          <cell r="A1222">
            <v>663427</v>
          </cell>
          <cell r="B1222" t="str">
            <v>16</v>
          </cell>
          <cell r="C1222" t="str">
            <v>Montérégie</v>
          </cell>
          <cell r="D1222" t="str">
            <v>Ferme M.C. Hébert inc.</v>
          </cell>
          <cell r="E1222" t="str">
            <v>Hébert(Mario)</v>
          </cell>
          <cell r="F1222" t="str">
            <v>109, chemin des Patriotes</v>
          </cell>
          <cell r="G1222" t="str">
            <v>Saint-Charles-sur-Richelieu</v>
          </cell>
          <cell r="H1222" t="str">
            <v>J0H2G0</v>
          </cell>
          <cell r="I1222">
            <v>450</v>
          </cell>
          <cell r="J1222">
            <v>5843412</v>
          </cell>
          <cell r="K1222">
            <v>40</v>
          </cell>
          <cell r="L1222">
            <v>4687</v>
          </cell>
          <cell r="M1222">
            <v>40</v>
          </cell>
          <cell r="N1222">
            <v>4890</v>
          </cell>
        </row>
        <row r="1223">
          <cell r="A1223">
            <v>663443</v>
          </cell>
          <cell r="B1223" t="str">
            <v>17</v>
          </cell>
          <cell r="C1223" t="str">
            <v>Centre-du-Québec</v>
          </cell>
          <cell r="D1223" t="str">
            <v>Ferme Ombragée enr. (La)</v>
          </cell>
          <cell r="E1223" t="str">
            <v>Douville(Danny)</v>
          </cell>
          <cell r="F1223" t="str">
            <v>823, Rang 10</v>
          </cell>
          <cell r="G1223" t="str">
            <v>Saint-Ferdinand (d'Halifax)</v>
          </cell>
          <cell r="H1223" t="str">
            <v>G0N1N0</v>
          </cell>
          <cell r="I1223">
            <v>418</v>
          </cell>
          <cell r="J1223">
            <v>4283292</v>
          </cell>
          <cell r="K1223">
            <v>12</v>
          </cell>
          <cell r="L1223">
            <v>1727</v>
          </cell>
          <cell r="M1223">
            <v>16</v>
          </cell>
          <cell r="N1223">
            <v>3061</v>
          </cell>
        </row>
        <row r="1224">
          <cell r="A1224">
            <v>663476</v>
          </cell>
          <cell r="B1224" t="str">
            <v>08</v>
          </cell>
          <cell r="C1224" t="str">
            <v>Abitibi-Témiscamingue</v>
          </cell>
          <cell r="D1224" t="str">
            <v>Ferme Jalbert &amp; Fils</v>
          </cell>
          <cell r="E1224" t="str">
            <v>Jalbert(Serge)</v>
          </cell>
          <cell r="F1224" t="str">
            <v>999 rang Valmont</v>
          </cell>
          <cell r="G1224" t="str">
            <v>Rouyn-Noranda</v>
          </cell>
          <cell r="H1224" t="str">
            <v>J9Y1P2</v>
          </cell>
          <cell r="I1224">
            <v>819</v>
          </cell>
          <cell r="J1224">
            <v>7649632</v>
          </cell>
          <cell r="K1224">
            <v>164</v>
          </cell>
          <cell r="L1224">
            <v>14899</v>
          </cell>
          <cell r="M1224">
            <v>142</v>
          </cell>
          <cell r="N1224">
            <v>8714</v>
          </cell>
        </row>
        <row r="1225">
          <cell r="A1225">
            <v>663484</v>
          </cell>
          <cell r="B1225" t="str">
            <v>11</v>
          </cell>
          <cell r="C1225" t="str">
            <v>Gaspésie-Iles-de-la-Madeleine</v>
          </cell>
          <cell r="D1225" t="str">
            <v>Ferme Bay Side enr.</v>
          </cell>
          <cell r="E1225" t="str">
            <v>Hayes(Paul)</v>
          </cell>
          <cell r="F1225" t="str">
            <v>108, route 132 - C.P. 28</v>
          </cell>
          <cell r="G1225" t="str">
            <v>Shigawake</v>
          </cell>
          <cell r="H1225" t="str">
            <v>G0C3E0</v>
          </cell>
          <cell r="I1225">
            <v>418</v>
          </cell>
          <cell r="J1225">
            <v>3965657</v>
          </cell>
          <cell r="K1225">
            <v>48</v>
          </cell>
          <cell r="L1225">
            <v>12137</v>
          </cell>
          <cell r="M1225">
            <v>41</v>
          </cell>
          <cell r="N1225">
            <v>8422</v>
          </cell>
        </row>
        <row r="1226">
          <cell r="A1226">
            <v>663633</v>
          </cell>
          <cell r="B1226" t="str">
            <v>12</v>
          </cell>
          <cell r="C1226" t="str">
            <v>Chaudière-Appalaches</v>
          </cell>
          <cell r="D1226" t="str">
            <v>Ferme Langecs SENC</v>
          </cell>
          <cell r="E1226" t="str">
            <v>Morin(Ginette)</v>
          </cell>
          <cell r="F1226" t="str">
            <v>2930, 4e Rue</v>
          </cell>
          <cell r="G1226" t="str">
            <v>Saint-Prosper (de Beauce)</v>
          </cell>
          <cell r="H1226" t="str">
            <v>G0M1Y0</v>
          </cell>
          <cell r="I1226">
            <v>418</v>
          </cell>
          <cell r="J1226">
            <v>5948405</v>
          </cell>
          <cell r="K1226">
            <v>173</v>
          </cell>
          <cell r="L1226">
            <v>39463</v>
          </cell>
        </row>
        <row r="1227">
          <cell r="A1227">
            <v>663773</v>
          </cell>
          <cell r="B1227" t="str">
            <v>12</v>
          </cell>
          <cell r="C1227" t="str">
            <v>Chaudière-Appalaches</v>
          </cell>
          <cell r="D1227" t="str">
            <v>Palardy(René)</v>
          </cell>
          <cell r="F1227" t="str">
            <v>380, rang du Castor</v>
          </cell>
          <cell r="G1227" t="str">
            <v>Leclercville</v>
          </cell>
          <cell r="H1227" t="str">
            <v>G0S2K0</v>
          </cell>
          <cell r="I1227">
            <v>819</v>
          </cell>
          <cell r="J1227">
            <v>2922624</v>
          </cell>
          <cell r="K1227">
            <v>34</v>
          </cell>
          <cell r="L1227">
            <v>5655</v>
          </cell>
          <cell r="M1227">
            <v>39</v>
          </cell>
          <cell r="N1227">
            <v>6551</v>
          </cell>
        </row>
        <row r="1228">
          <cell r="A1228">
            <v>664144</v>
          </cell>
          <cell r="B1228" t="str">
            <v>16</v>
          </cell>
          <cell r="C1228" t="str">
            <v>Montérégie</v>
          </cell>
          <cell r="D1228" t="str">
            <v>Ferme Marc-Aurèle et Fils inc.</v>
          </cell>
          <cell r="E1228" t="str">
            <v>Marc-Aurèle(André)</v>
          </cell>
          <cell r="F1228" t="str">
            <v>1332, rue Principale</v>
          </cell>
          <cell r="G1228" t="str">
            <v>Saint-Valérien-de-Milton</v>
          </cell>
          <cell r="H1228" t="str">
            <v>J0H2B0</v>
          </cell>
          <cell r="I1228">
            <v>450</v>
          </cell>
          <cell r="J1228">
            <v>5492706</v>
          </cell>
          <cell r="K1228">
            <v>20</v>
          </cell>
          <cell r="L1228">
            <v>5496</v>
          </cell>
          <cell r="M1228">
            <v>21</v>
          </cell>
          <cell r="N1228">
            <v>4763</v>
          </cell>
        </row>
        <row r="1229">
          <cell r="A1229">
            <v>664151</v>
          </cell>
          <cell r="B1229" t="str">
            <v>08</v>
          </cell>
          <cell r="C1229" t="str">
            <v>Abitibi-Témiscamingue</v>
          </cell>
          <cell r="D1229" t="str">
            <v>Maurice Arthur &amp; Bergeron Sylvie</v>
          </cell>
          <cell r="E1229" t="str">
            <v>Maurice(Sylvie Bergeron et Arthur)</v>
          </cell>
          <cell r="F1229" t="str">
            <v>800, rang 3</v>
          </cell>
          <cell r="G1229" t="str">
            <v>Saint-Bruno-de-Guigues</v>
          </cell>
          <cell r="H1229" t="str">
            <v>J0Z2G0</v>
          </cell>
          <cell r="I1229">
            <v>819</v>
          </cell>
          <cell r="J1229">
            <v>7282668</v>
          </cell>
          <cell r="K1229">
            <v>162</v>
          </cell>
          <cell r="L1229">
            <v>22257</v>
          </cell>
          <cell r="M1229">
            <v>140</v>
          </cell>
          <cell r="N1229">
            <v>16887</v>
          </cell>
        </row>
        <row r="1230">
          <cell r="A1230">
            <v>664326</v>
          </cell>
          <cell r="B1230" t="str">
            <v>01</v>
          </cell>
          <cell r="C1230" t="str">
            <v>Bas-Saint-Laurent</v>
          </cell>
          <cell r="D1230" t="str">
            <v>Ferme Duault S.E.N.C.</v>
          </cell>
          <cell r="E1230" t="str">
            <v>Dumont(Gilbert)</v>
          </cell>
          <cell r="F1230" t="str">
            <v>77 chemin des Pionniers</v>
          </cell>
          <cell r="G1230" t="str">
            <v>Saint-Arsène</v>
          </cell>
          <cell r="H1230" t="str">
            <v>G0L2K0</v>
          </cell>
          <cell r="I1230">
            <v>418</v>
          </cell>
          <cell r="J1230">
            <v>8625789</v>
          </cell>
          <cell r="K1230">
            <v>83</v>
          </cell>
          <cell r="L1230">
            <v>16524</v>
          </cell>
          <cell r="M1230">
            <v>82</v>
          </cell>
          <cell r="N1230">
            <v>14599</v>
          </cell>
        </row>
        <row r="1231">
          <cell r="A1231">
            <v>664425</v>
          </cell>
          <cell r="B1231" t="str">
            <v>12</v>
          </cell>
          <cell r="C1231" t="str">
            <v>Chaudière-Appalaches</v>
          </cell>
          <cell r="D1231" t="str">
            <v>Ferme Raygi enr.</v>
          </cell>
          <cell r="E1231" t="str">
            <v>Côté(Raymond)</v>
          </cell>
          <cell r="F1231" t="str">
            <v>513, Route 267</v>
          </cell>
          <cell r="G1231" t="str">
            <v>Saint-Jean-de-Brébeuf</v>
          </cell>
          <cell r="H1231" t="str">
            <v>G6G0A1</v>
          </cell>
          <cell r="I1231">
            <v>418</v>
          </cell>
          <cell r="J1231">
            <v>4533104</v>
          </cell>
          <cell r="K1231">
            <v>51</v>
          </cell>
          <cell r="L1231">
            <v>12897</v>
          </cell>
          <cell r="M1231">
            <v>55</v>
          </cell>
          <cell r="N1231">
            <v>15313</v>
          </cell>
        </row>
        <row r="1232">
          <cell r="A1232">
            <v>664573</v>
          </cell>
          <cell r="B1232" t="str">
            <v>16</v>
          </cell>
          <cell r="C1232" t="str">
            <v>Montérégie</v>
          </cell>
          <cell r="D1232" t="str">
            <v>Michaud(Lucien)</v>
          </cell>
          <cell r="F1232" t="str">
            <v>128, Pleasant Valley Nord</v>
          </cell>
          <cell r="G1232" t="str">
            <v>Saint-Bernard-de-Lacolle</v>
          </cell>
          <cell r="H1232" t="str">
            <v>J0J1V0</v>
          </cell>
          <cell r="I1232">
            <v>450</v>
          </cell>
          <cell r="J1232">
            <v>2462030</v>
          </cell>
          <cell r="K1232">
            <v>33</v>
          </cell>
          <cell r="L1232">
            <v>7042</v>
          </cell>
          <cell r="M1232">
            <v>34</v>
          </cell>
          <cell r="N1232">
            <v>7371</v>
          </cell>
        </row>
        <row r="1233">
          <cell r="A1233">
            <v>664797</v>
          </cell>
          <cell r="B1233" t="str">
            <v>05</v>
          </cell>
          <cell r="C1233" t="str">
            <v>Estrie</v>
          </cell>
          <cell r="D1233" t="str">
            <v>Ferme Nicole &amp; Gaétan Lachance S.E.N.C.</v>
          </cell>
          <cell r="E1233" t="str">
            <v>Lachance(Gaétan)</v>
          </cell>
          <cell r="F1233" t="str">
            <v>100 route 161</v>
          </cell>
          <cell r="G1233" t="str">
            <v>Stornoway</v>
          </cell>
          <cell r="H1233" t="str">
            <v>G0Y1N0</v>
          </cell>
          <cell r="I1233">
            <v>819</v>
          </cell>
          <cell r="J1233">
            <v>6522081</v>
          </cell>
          <cell r="K1233">
            <v>52</v>
          </cell>
          <cell r="L1233">
            <v>7850</v>
          </cell>
          <cell r="M1233">
            <v>48</v>
          </cell>
          <cell r="N1233">
            <v>7742</v>
          </cell>
        </row>
        <row r="1234">
          <cell r="A1234">
            <v>664821</v>
          </cell>
          <cell r="B1234" t="str">
            <v>08</v>
          </cell>
          <cell r="C1234" t="str">
            <v>Abitibi-Témiscamingue</v>
          </cell>
          <cell r="D1234" t="str">
            <v>Ferme Rovi SENC</v>
          </cell>
          <cell r="E1234" t="str">
            <v>Goyette(Robert)</v>
          </cell>
          <cell r="F1234" t="str">
            <v>28, rang 2</v>
          </cell>
          <cell r="G1234" t="str">
            <v>Trécesson</v>
          </cell>
          <cell r="H1234" t="str">
            <v>J0Y2S0</v>
          </cell>
          <cell r="I1234">
            <v>819</v>
          </cell>
          <cell r="J1234">
            <v>7325609</v>
          </cell>
          <cell r="K1234">
            <v>52</v>
          </cell>
          <cell r="L1234">
            <v>4130</v>
          </cell>
          <cell r="M1234">
            <v>65</v>
          </cell>
        </row>
        <row r="1235">
          <cell r="A1235">
            <v>665075</v>
          </cell>
          <cell r="B1235" t="str">
            <v>15</v>
          </cell>
          <cell r="C1235" t="str">
            <v>Laurentides</v>
          </cell>
          <cell r="D1235" t="str">
            <v>Ferme Desdion S.E.N.C.</v>
          </cell>
          <cell r="E1235" t="str">
            <v>Dion(Benoit)</v>
          </cell>
          <cell r="F1235" t="str">
            <v>550 rang St-Vincent</v>
          </cell>
          <cell r="G1235" t="str">
            <v>Saint-Placide</v>
          </cell>
          <cell r="H1235" t="str">
            <v>J0V2B0</v>
          </cell>
          <cell r="I1235">
            <v>450</v>
          </cell>
          <cell r="J1235">
            <v>2584680</v>
          </cell>
          <cell r="K1235">
            <v>43</v>
          </cell>
          <cell r="L1235">
            <v>1701</v>
          </cell>
          <cell r="M1235">
            <v>55</v>
          </cell>
          <cell r="N1235">
            <v>340</v>
          </cell>
        </row>
        <row r="1236">
          <cell r="A1236">
            <v>665380</v>
          </cell>
          <cell r="B1236" t="str">
            <v>17</v>
          </cell>
          <cell r="C1236" t="str">
            <v>Centre-du-Québec</v>
          </cell>
          <cell r="D1236" t="str">
            <v>Ferme Ronald et Pauline Pinette SENC</v>
          </cell>
          <cell r="E1236" t="str">
            <v>Pinette(Ronald)</v>
          </cell>
          <cell r="F1236" t="str">
            <v>809, Rang 10</v>
          </cell>
          <cell r="G1236" t="str">
            <v>Saint-Ferdinand (d'Halifax)</v>
          </cell>
          <cell r="H1236" t="str">
            <v>G0N1N0</v>
          </cell>
          <cell r="I1236">
            <v>418</v>
          </cell>
          <cell r="J1236">
            <v>4283532</v>
          </cell>
          <cell r="K1236">
            <v>98</v>
          </cell>
          <cell r="L1236">
            <v>29937</v>
          </cell>
          <cell r="M1236">
            <v>89</v>
          </cell>
          <cell r="N1236">
            <v>24019</v>
          </cell>
        </row>
        <row r="1237">
          <cell r="A1237">
            <v>665703</v>
          </cell>
          <cell r="B1237" t="str">
            <v>05</v>
          </cell>
          <cell r="C1237" t="str">
            <v>Estrie</v>
          </cell>
          <cell r="D1237" t="str">
            <v>Couture(Gilles)</v>
          </cell>
          <cell r="F1237" t="str">
            <v>6, chemin St-Camille</v>
          </cell>
          <cell r="G1237" t="str">
            <v>Saint-Joseph-de-Ham-Sud</v>
          </cell>
          <cell r="H1237" t="str">
            <v>J0B3J0</v>
          </cell>
          <cell r="I1237">
            <v>819</v>
          </cell>
          <cell r="J1237">
            <v>8772358</v>
          </cell>
          <cell r="K1237">
            <v>62</v>
          </cell>
          <cell r="L1237">
            <v>10266</v>
          </cell>
          <cell r="M1237">
            <v>60</v>
          </cell>
          <cell r="N1237">
            <v>14170</v>
          </cell>
        </row>
        <row r="1238">
          <cell r="A1238">
            <v>665729</v>
          </cell>
          <cell r="B1238" t="str">
            <v>12</v>
          </cell>
          <cell r="C1238" t="str">
            <v>Chaudière-Appalaches</v>
          </cell>
          <cell r="D1238" t="str">
            <v>Ferme Tweedside inc.</v>
          </cell>
          <cell r="E1238" t="str">
            <v>Doré(Hélène)</v>
          </cell>
          <cell r="F1238" t="str">
            <v>3071, rang Allan</v>
          </cell>
          <cell r="G1238" t="str">
            <v>Kinnear's Mills</v>
          </cell>
          <cell r="H1238" t="str">
            <v>G0N1K0</v>
          </cell>
          <cell r="I1238">
            <v>418</v>
          </cell>
          <cell r="J1238">
            <v>4243246</v>
          </cell>
          <cell r="K1238">
            <v>57</v>
          </cell>
          <cell r="L1238">
            <v>8163</v>
          </cell>
          <cell r="M1238">
            <v>56</v>
          </cell>
          <cell r="N1238">
            <v>9123</v>
          </cell>
        </row>
        <row r="1239">
          <cell r="A1239">
            <v>665927</v>
          </cell>
          <cell r="B1239" t="str">
            <v>08</v>
          </cell>
          <cell r="C1239" t="str">
            <v>Abitibi-Témiscamingue</v>
          </cell>
          <cell r="D1239" t="str">
            <v>Falardeau Ghislain &amp; Cardinal Gisèle</v>
          </cell>
          <cell r="E1239" t="str">
            <v>Falardeau(Ghislain)</v>
          </cell>
          <cell r="F1239" t="str">
            <v>389 route 101</v>
          </cell>
          <cell r="G1239" t="str">
            <v>Saint-Bruno-de-Guigues</v>
          </cell>
          <cell r="H1239" t="str">
            <v>J0Z2G0</v>
          </cell>
          <cell r="I1239">
            <v>819</v>
          </cell>
          <cell r="J1239">
            <v>7282441</v>
          </cell>
          <cell r="K1239">
            <v>29</v>
          </cell>
          <cell r="L1239">
            <v>8461</v>
          </cell>
          <cell r="M1239">
            <v>32</v>
          </cell>
          <cell r="N1239">
            <v>8845</v>
          </cell>
        </row>
        <row r="1240">
          <cell r="A1240">
            <v>666552</v>
          </cell>
          <cell r="B1240" t="str">
            <v>15</v>
          </cell>
          <cell r="C1240" t="str">
            <v>Laurentides</v>
          </cell>
          <cell r="D1240" t="str">
            <v>Guy Larente &amp; Jacinthe Raymond</v>
          </cell>
          <cell r="E1240" t="str">
            <v>Raymond(Guy Larente et Jacinthe)</v>
          </cell>
          <cell r="F1240" t="str">
            <v>9, ch. du Pérodeau</v>
          </cell>
          <cell r="G1240" t="str">
            <v>Lac-Saint-Paul</v>
          </cell>
          <cell r="H1240" t="str">
            <v>J0W1K0</v>
          </cell>
          <cell r="I1240">
            <v>819</v>
          </cell>
          <cell r="J1240">
            <v>5874418</v>
          </cell>
          <cell r="K1240">
            <v>66</v>
          </cell>
          <cell r="L1240">
            <v>15309</v>
          </cell>
          <cell r="M1240">
            <v>62</v>
          </cell>
          <cell r="N1240">
            <v>18484</v>
          </cell>
        </row>
        <row r="1241">
          <cell r="A1241">
            <v>666610</v>
          </cell>
          <cell r="B1241" t="str">
            <v>05</v>
          </cell>
          <cell r="C1241" t="str">
            <v>Estrie</v>
          </cell>
          <cell r="D1241" t="str">
            <v>George(Allen)</v>
          </cell>
          <cell r="F1241" t="str">
            <v>68 Lac Mirror</v>
          </cell>
          <cell r="G1241" t="str">
            <v>Bishopton</v>
          </cell>
          <cell r="H1241" t="str">
            <v>J0B1G0</v>
          </cell>
          <cell r="I1241">
            <v>819</v>
          </cell>
          <cell r="J1241">
            <v>8845431</v>
          </cell>
          <cell r="K1241">
            <v>229</v>
          </cell>
          <cell r="L1241">
            <v>8682</v>
          </cell>
          <cell r="M1241">
            <v>234</v>
          </cell>
          <cell r="N1241">
            <v>20622</v>
          </cell>
        </row>
        <row r="1242">
          <cell r="A1242">
            <v>666693</v>
          </cell>
          <cell r="B1242" t="str">
            <v>16</v>
          </cell>
          <cell r="C1242" t="str">
            <v>Montérégie</v>
          </cell>
          <cell r="D1242" t="str">
            <v>Francine Legault et Bernard Surprenant</v>
          </cell>
          <cell r="E1242" t="str">
            <v>Surprenant(Bernard)</v>
          </cell>
          <cell r="F1242" t="str">
            <v>932, rang 2</v>
          </cell>
          <cell r="G1242" t="str">
            <v>Sainte-Clotilde-de-Châteauguay</v>
          </cell>
          <cell r="H1242" t="str">
            <v>J0L1W0</v>
          </cell>
          <cell r="I1242">
            <v>450</v>
          </cell>
          <cell r="J1242">
            <v>8264260</v>
          </cell>
          <cell r="K1242">
            <v>35</v>
          </cell>
          <cell r="L1242">
            <v>4861</v>
          </cell>
          <cell r="M1242">
            <v>27</v>
          </cell>
          <cell r="N1242">
            <v>4259</v>
          </cell>
        </row>
        <row r="1243">
          <cell r="A1243">
            <v>667360</v>
          </cell>
          <cell r="B1243" t="str">
            <v>17</v>
          </cell>
          <cell r="C1243" t="str">
            <v>Centre-du-Québec</v>
          </cell>
          <cell r="D1243" t="str">
            <v>Gosselin(Normand)</v>
          </cell>
          <cell r="E1243" t="str">
            <v>Gosselin(Normand)</v>
          </cell>
          <cell r="F1243" t="str">
            <v>280, route Béliveau</v>
          </cell>
          <cell r="G1243" t="str">
            <v>Sainte-Sophie-d'Halifax</v>
          </cell>
          <cell r="H1243" t="str">
            <v>G0P1L0</v>
          </cell>
          <cell r="I1243">
            <v>819</v>
          </cell>
          <cell r="J1243">
            <v>3623355</v>
          </cell>
          <cell r="K1243">
            <v>37</v>
          </cell>
          <cell r="L1243">
            <v>6750</v>
          </cell>
          <cell r="M1243">
            <v>39</v>
          </cell>
          <cell r="N1243">
            <v>6813</v>
          </cell>
        </row>
        <row r="1244">
          <cell r="A1244">
            <v>667469</v>
          </cell>
          <cell r="B1244" t="str">
            <v>12</v>
          </cell>
          <cell r="C1244" t="str">
            <v>Chaudière-Appalaches</v>
          </cell>
          <cell r="D1244" t="str">
            <v>Ferme Roberto Vallée enr.</v>
          </cell>
          <cell r="E1244" t="str">
            <v>Vallée(Roberto)</v>
          </cell>
          <cell r="F1244" t="str">
            <v>294, rang St-Luc</v>
          </cell>
          <cell r="G1244" t="str">
            <v>Saint-Bernard (de Beauce)</v>
          </cell>
          <cell r="H1244" t="str">
            <v>G0S2G0</v>
          </cell>
          <cell r="I1244">
            <v>418</v>
          </cell>
          <cell r="J1244">
            <v>4756245</v>
          </cell>
          <cell r="K1244">
            <v>22</v>
          </cell>
          <cell r="L1244">
            <v>2802</v>
          </cell>
          <cell r="M1244">
            <v>22</v>
          </cell>
          <cell r="N1244">
            <v>5653</v>
          </cell>
        </row>
        <row r="1245">
          <cell r="A1245">
            <v>667527</v>
          </cell>
          <cell r="B1245" t="str">
            <v>04</v>
          </cell>
          <cell r="C1245" t="str">
            <v>Mauricie</v>
          </cell>
          <cell r="D1245" t="str">
            <v>Ferme Estyves enr.</v>
          </cell>
          <cell r="E1245" t="str">
            <v>Yves(Gaétan St-)</v>
          </cell>
          <cell r="F1245" t="str">
            <v>1431, Grand Rang</v>
          </cell>
          <cell r="G1245" t="str">
            <v>Saint-Léon-le-Grand (de Mauricie)</v>
          </cell>
          <cell r="H1245" t="str">
            <v>J0K2W0</v>
          </cell>
          <cell r="I1245">
            <v>819</v>
          </cell>
          <cell r="J1245">
            <v>2282210</v>
          </cell>
          <cell r="K1245">
            <v>26</v>
          </cell>
          <cell r="M1245">
            <v>46</v>
          </cell>
          <cell r="N1245">
            <v>4082</v>
          </cell>
        </row>
        <row r="1246">
          <cell r="A1246">
            <v>667618</v>
          </cell>
          <cell r="B1246" t="str">
            <v>03</v>
          </cell>
          <cell r="C1246" t="str">
            <v>Capitale-Nationale</v>
          </cell>
          <cell r="D1246" t="str">
            <v>Desbiens(Sylvain)</v>
          </cell>
          <cell r="F1246" t="str">
            <v>22, boul. Notre-Dame</v>
          </cell>
          <cell r="G1246" t="str">
            <v>Clermont</v>
          </cell>
          <cell r="H1246" t="str">
            <v>G4A1C1</v>
          </cell>
          <cell r="I1246">
            <v>418</v>
          </cell>
          <cell r="J1246">
            <v>4394884</v>
          </cell>
          <cell r="K1246">
            <v>21</v>
          </cell>
          <cell r="L1246">
            <v>4727</v>
          </cell>
        </row>
        <row r="1247">
          <cell r="A1247">
            <v>668434</v>
          </cell>
          <cell r="B1247" t="str">
            <v>03</v>
          </cell>
          <cell r="C1247" t="str">
            <v>Capitale-Nationale</v>
          </cell>
          <cell r="D1247" t="str">
            <v>Ferme l'Oiseau Bleu enr.</v>
          </cell>
          <cell r="E1247" t="str">
            <v>Filion(France Dufour et Patrice)</v>
          </cell>
          <cell r="F1247" t="str">
            <v>175, rue Ambroise-Fafard</v>
          </cell>
          <cell r="G1247" t="str">
            <v>Baie-Saint-Paul</v>
          </cell>
          <cell r="H1247" t="str">
            <v>G3Z2K1</v>
          </cell>
          <cell r="I1247">
            <v>418</v>
          </cell>
          <cell r="J1247">
            <v>4352483</v>
          </cell>
          <cell r="K1247">
            <v>46</v>
          </cell>
          <cell r="M1247">
            <v>38</v>
          </cell>
          <cell r="N1247">
            <v>7103</v>
          </cell>
        </row>
        <row r="1248">
          <cell r="A1248">
            <v>668590</v>
          </cell>
          <cell r="B1248" t="str">
            <v>12</v>
          </cell>
          <cell r="C1248" t="str">
            <v>Chaudière-Appalaches</v>
          </cell>
          <cell r="D1248" t="str">
            <v>Ferme Dam inc.</v>
          </cell>
          <cell r="E1248" t="str">
            <v>Berthiaume(Michel)</v>
          </cell>
          <cell r="F1248" t="str">
            <v>171, rang Sainte-Anne</v>
          </cell>
          <cell r="G1248" t="str">
            <v>Saint-Elzéar</v>
          </cell>
          <cell r="H1248" t="str">
            <v>G0S2J0</v>
          </cell>
          <cell r="I1248">
            <v>418</v>
          </cell>
          <cell r="J1248">
            <v>3873079</v>
          </cell>
          <cell r="K1248">
            <v>107</v>
          </cell>
          <cell r="L1248">
            <v>29890</v>
          </cell>
          <cell r="M1248">
            <v>100</v>
          </cell>
          <cell r="N1248">
            <v>28018</v>
          </cell>
        </row>
        <row r="1249">
          <cell r="A1249">
            <v>668848</v>
          </cell>
          <cell r="B1249" t="str">
            <v>17</v>
          </cell>
          <cell r="C1249" t="str">
            <v>Centre-du-Québec</v>
          </cell>
          <cell r="D1249" t="str">
            <v>Ferme Clédard SENC</v>
          </cell>
          <cell r="E1249" t="str">
            <v>Allaire(Clément)</v>
          </cell>
          <cell r="F1249" t="str">
            <v>486 route 263</v>
          </cell>
          <cell r="G1249" t="str">
            <v>Saint-Norbert-d'Arthabaska</v>
          </cell>
          <cell r="H1249" t="str">
            <v>G0P1B0</v>
          </cell>
          <cell r="I1249">
            <v>819</v>
          </cell>
          <cell r="J1249">
            <v>3822999</v>
          </cell>
          <cell r="K1249">
            <v>25</v>
          </cell>
          <cell r="L1249">
            <v>4320</v>
          </cell>
          <cell r="M1249">
            <v>24</v>
          </cell>
          <cell r="N1249">
            <v>6346</v>
          </cell>
        </row>
        <row r="1250">
          <cell r="A1250">
            <v>668996</v>
          </cell>
          <cell r="B1250" t="str">
            <v>16</v>
          </cell>
          <cell r="C1250" t="str">
            <v>Montérégie</v>
          </cell>
          <cell r="D1250" t="str">
            <v>Ménard(François)</v>
          </cell>
          <cell r="F1250" t="str">
            <v>1, rue Ménard</v>
          </cell>
          <cell r="G1250" t="str">
            <v>Lac-Brome</v>
          </cell>
          <cell r="H1250" t="str">
            <v>J0E1S0</v>
          </cell>
          <cell r="I1250">
            <v>450</v>
          </cell>
          <cell r="J1250">
            <v>7769871</v>
          </cell>
          <cell r="K1250">
            <v>42</v>
          </cell>
          <cell r="L1250">
            <v>8334</v>
          </cell>
        </row>
        <row r="1251">
          <cell r="A1251">
            <v>669051</v>
          </cell>
          <cell r="B1251" t="str">
            <v>17</v>
          </cell>
          <cell r="C1251" t="str">
            <v>Centre-du-Québec</v>
          </cell>
          <cell r="D1251" t="str">
            <v>Morissette(Denis)</v>
          </cell>
          <cell r="F1251" t="str">
            <v>640, rang 8</v>
          </cell>
          <cell r="G1251" t="str">
            <v>Saint-Sylvère</v>
          </cell>
          <cell r="H1251" t="str">
            <v>G0Z1H0</v>
          </cell>
          <cell r="I1251">
            <v>819</v>
          </cell>
          <cell r="J1251">
            <v>2852635</v>
          </cell>
          <cell r="K1251">
            <v>51</v>
          </cell>
          <cell r="L1251">
            <v>507</v>
          </cell>
          <cell r="M1251">
            <v>56</v>
          </cell>
          <cell r="N1251">
            <v>4766</v>
          </cell>
        </row>
        <row r="1252">
          <cell r="A1252">
            <v>669077</v>
          </cell>
          <cell r="B1252" t="str">
            <v>03</v>
          </cell>
          <cell r="C1252" t="str">
            <v>Capitale-Nationale</v>
          </cell>
          <cell r="D1252" t="str">
            <v>Béland Guy et Plamondon Marjolaine</v>
          </cell>
          <cell r="E1252" t="str">
            <v>Béland(Marjolaine P. et Guy)</v>
          </cell>
          <cell r="F1252" t="str">
            <v>1308, Route 138</v>
          </cell>
          <cell r="G1252" t="str">
            <v>Neuville</v>
          </cell>
          <cell r="H1252" t="str">
            <v>G0A2R0</v>
          </cell>
          <cell r="I1252">
            <v>418</v>
          </cell>
          <cell r="J1252">
            <v>8762334</v>
          </cell>
          <cell r="K1252">
            <v>19</v>
          </cell>
          <cell r="L1252">
            <v>6277</v>
          </cell>
          <cell r="M1252">
            <v>18</v>
          </cell>
          <cell r="N1252">
            <v>2932</v>
          </cell>
        </row>
        <row r="1253">
          <cell r="A1253">
            <v>669093</v>
          </cell>
          <cell r="B1253" t="str">
            <v>03</v>
          </cell>
          <cell r="C1253" t="str">
            <v>Capitale-Nationale</v>
          </cell>
          <cell r="D1253" t="str">
            <v>La Ferme Victorien Gauthier &amp; Fils inc.</v>
          </cell>
          <cell r="E1253" t="str">
            <v>Gauthier(Victorien, Éric et Richard)</v>
          </cell>
          <cell r="F1253" t="str">
            <v>426, rang Saint-Pierre</v>
          </cell>
          <cell r="G1253" t="str">
            <v>Saint-Irénée</v>
          </cell>
          <cell r="H1253" t="str">
            <v>G0T1V0</v>
          </cell>
          <cell r="I1253">
            <v>418</v>
          </cell>
          <cell r="J1253">
            <v>4523548</v>
          </cell>
          <cell r="K1253">
            <v>121</v>
          </cell>
          <cell r="L1253">
            <v>1972</v>
          </cell>
          <cell r="M1253">
            <v>123</v>
          </cell>
          <cell r="N1253">
            <v>16218</v>
          </cell>
        </row>
        <row r="1254">
          <cell r="A1254">
            <v>669184</v>
          </cell>
          <cell r="B1254" t="str">
            <v>04</v>
          </cell>
          <cell r="C1254" t="str">
            <v>Mauricie</v>
          </cell>
          <cell r="D1254" t="str">
            <v>Schonau(Christel)</v>
          </cell>
          <cell r="E1254" t="str">
            <v>Pelletier(Fernand)</v>
          </cell>
          <cell r="F1254" t="str">
            <v>501, Rang Est</v>
          </cell>
          <cell r="G1254" t="str">
            <v>La Tuque</v>
          </cell>
          <cell r="H1254" t="str">
            <v>G0X1R0</v>
          </cell>
          <cell r="I1254">
            <v>819</v>
          </cell>
          <cell r="J1254">
            <v>5237290</v>
          </cell>
          <cell r="K1254">
            <v>107</v>
          </cell>
          <cell r="L1254">
            <v>17308</v>
          </cell>
          <cell r="M1254">
            <v>117</v>
          </cell>
          <cell r="N1254">
            <v>28179</v>
          </cell>
        </row>
        <row r="1255">
          <cell r="A1255">
            <v>669234</v>
          </cell>
          <cell r="B1255" t="str">
            <v>12</v>
          </cell>
          <cell r="C1255" t="str">
            <v>Chaudière-Appalaches</v>
          </cell>
          <cell r="D1255" t="str">
            <v>Blais(Gaston)</v>
          </cell>
          <cell r="F1255" t="str">
            <v>840 rang Sainte-Evelyne</v>
          </cell>
          <cell r="G1255" t="str">
            <v>Saint-Benoît-Labre</v>
          </cell>
          <cell r="H1255" t="str">
            <v>G0M1P0</v>
          </cell>
          <cell r="I1255">
            <v>418</v>
          </cell>
          <cell r="J1255">
            <v>2286467</v>
          </cell>
          <cell r="K1255">
            <v>37</v>
          </cell>
          <cell r="L1255">
            <v>1491</v>
          </cell>
          <cell r="M1255">
            <v>29</v>
          </cell>
          <cell r="N1255">
            <v>2327</v>
          </cell>
        </row>
        <row r="1256">
          <cell r="A1256">
            <v>669374</v>
          </cell>
          <cell r="B1256" t="str">
            <v>07</v>
          </cell>
          <cell r="C1256" t="str">
            <v>Outaouais</v>
          </cell>
          <cell r="D1256" t="str">
            <v>Dubeau(Denis)</v>
          </cell>
          <cell r="F1256" t="str">
            <v>107, ch. Beauchamp</v>
          </cell>
          <cell r="G1256" t="str">
            <v>Campbell's Bay</v>
          </cell>
          <cell r="H1256" t="str">
            <v>J0X1K0</v>
          </cell>
          <cell r="I1256">
            <v>819</v>
          </cell>
          <cell r="J1256">
            <v>6482213</v>
          </cell>
          <cell r="K1256">
            <v>57</v>
          </cell>
          <cell r="L1256">
            <v>16549</v>
          </cell>
          <cell r="M1256">
            <v>66</v>
          </cell>
          <cell r="N1256">
            <v>16549</v>
          </cell>
        </row>
        <row r="1257">
          <cell r="A1257">
            <v>669416</v>
          </cell>
          <cell r="B1257" t="str">
            <v>01</v>
          </cell>
          <cell r="C1257" t="str">
            <v>Bas-Saint-Laurent</v>
          </cell>
          <cell r="D1257" t="str">
            <v>Ferme Carena enr.</v>
          </cell>
          <cell r="E1257" t="str">
            <v>Dionne(Nathalie Bérubé et Anthony)</v>
          </cell>
          <cell r="F1257" t="str">
            <v>114, rue de la Montagne</v>
          </cell>
          <cell r="G1257" t="str">
            <v>Mont-Carmel</v>
          </cell>
          <cell r="H1257" t="str">
            <v>G0L1W0</v>
          </cell>
          <cell r="I1257">
            <v>418</v>
          </cell>
          <cell r="J1257">
            <v>4983295</v>
          </cell>
          <cell r="K1257">
            <v>49</v>
          </cell>
          <cell r="L1257">
            <v>4188</v>
          </cell>
          <cell r="M1257">
            <v>47</v>
          </cell>
          <cell r="N1257">
            <v>8716</v>
          </cell>
        </row>
        <row r="1258">
          <cell r="A1258">
            <v>669663</v>
          </cell>
          <cell r="B1258" t="str">
            <v>17</v>
          </cell>
          <cell r="C1258" t="str">
            <v>Centre-du-Québec</v>
          </cell>
          <cell r="D1258" t="str">
            <v>Ferme Philo inc.</v>
          </cell>
          <cell r="E1258" t="str">
            <v>Beaudet(Denys)</v>
          </cell>
          <cell r="F1258" t="str">
            <v>714, rang Sainte-Agathe</v>
          </cell>
          <cell r="G1258" t="str">
            <v>Sainte-Sophie-de-Lévrard</v>
          </cell>
          <cell r="H1258" t="str">
            <v>G0X3C0</v>
          </cell>
          <cell r="I1258">
            <v>819</v>
          </cell>
          <cell r="J1258">
            <v>2885458</v>
          </cell>
          <cell r="K1258">
            <v>75</v>
          </cell>
          <cell r="L1258">
            <v>26581</v>
          </cell>
          <cell r="M1258">
            <v>67</v>
          </cell>
          <cell r="N1258">
            <v>20220</v>
          </cell>
        </row>
        <row r="1259">
          <cell r="A1259">
            <v>669895</v>
          </cell>
          <cell r="B1259" t="str">
            <v>17</v>
          </cell>
          <cell r="C1259" t="str">
            <v>Centre-du-Québec</v>
          </cell>
          <cell r="D1259" t="str">
            <v>Agri Gesto ltée</v>
          </cell>
          <cell r="E1259" t="str">
            <v>Zuchoski(Daniel)</v>
          </cell>
          <cell r="F1259" t="str">
            <v>80, rang 12</v>
          </cell>
          <cell r="G1259" t="str">
            <v>Saint-Léonard-d'Aston</v>
          </cell>
          <cell r="H1259" t="str">
            <v>J0C1M0</v>
          </cell>
          <cell r="I1259">
            <v>819</v>
          </cell>
          <cell r="J1259">
            <v>3992381</v>
          </cell>
          <cell r="K1259">
            <v>16</v>
          </cell>
          <cell r="L1259">
            <v>3314</v>
          </cell>
        </row>
        <row r="1260">
          <cell r="A1260">
            <v>670034</v>
          </cell>
          <cell r="B1260" t="str">
            <v>12</v>
          </cell>
          <cell r="C1260" t="str">
            <v>Chaudière-Appalaches</v>
          </cell>
          <cell r="D1260" t="str">
            <v>Ferme Maheux, S.E.N.C.</v>
          </cell>
          <cell r="E1260" t="str">
            <v>Maheux(Charles)</v>
          </cell>
          <cell r="F1260" t="str">
            <v>445, route Baptiste-Maheux</v>
          </cell>
          <cell r="G1260" t="str">
            <v>Saint-Joseph-de-Beauce</v>
          </cell>
          <cell r="H1260" t="str">
            <v>G0S2V0</v>
          </cell>
          <cell r="I1260">
            <v>418</v>
          </cell>
          <cell r="J1260">
            <v>3976018</v>
          </cell>
          <cell r="K1260">
            <v>24</v>
          </cell>
          <cell r="L1260">
            <v>1892</v>
          </cell>
          <cell r="M1260">
            <v>19</v>
          </cell>
          <cell r="N1260">
            <v>1640</v>
          </cell>
        </row>
        <row r="1261">
          <cell r="A1261">
            <v>670075</v>
          </cell>
          <cell r="B1261" t="str">
            <v>12</v>
          </cell>
          <cell r="C1261" t="str">
            <v>Chaudière-Appalaches</v>
          </cell>
          <cell r="D1261" t="str">
            <v>Ke-Veau enr.</v>
          </cell>
          <cell r="E1261" t="str">
            <v>Savoie(Lise Ross et Luc)</v>
          </cell>
          <cell r="F1261" t="str">
            <v>459, rang St-Jean</v>
          </cell>
          <cell r="G1261" t="str">
            <v>Saint-Sylvestre</v>
          </cell>
          <cell r="H1261" t="str">
            <v>G0S3C0</v>
          </cell>
          <cell r="I1261">
            <v>418</v>
          </cell>
          <cell r="J1261">
            <v>5962756</v>
          </cell>
          <cell r="K1261">
            <v>17</v>
          </cell>
          <cell r="L1261">
            <v>317</v>
          </cell>
          <cell r="M1261">
            <v>18</v>
          </cell>
          <cell r="N1261">
            <v>3199</v>
          </cell>
        </row>
        <row r="1262">
          <cell r="A1262">
            <v>670323</v>
          </cell>
          <cell r="B1262" t="str">
            <v>05</v>
          </cell>
          <cell r="C1262" t="str">
            <v>Estrie</v>
          </cell>
          <cell r="D1262" t="str">
            <v>Ferme Gilles Provencher inc.</v>
          </cell>
          <cell r="E1262" t="str">
            <v>Provencher(Gilles)</v>
          </cell>
          <cell r="F1262" t="str">
            <v>1743, ch. Provencher, R.R.6</v>
          </cell>
          <cell r="G1262" t="str">
            <v>Coaticook</v>
          </cell>
          <cell r="H1262" t="str">
            <v>J1A2S5</v>
          </cell>
          <cell r="I1262">
            <v>819</v>
          </cell>
          <cell r="J1262">
            <v>8493963</v>
          </cell>
          <cell r="K1262">
            <v>21</v>
          </cell>
          <cell r="L1262">
            <v>4327</v>
          </cell>
          <cell r="M1262">
            <v>20</v>
          </cell>
          <cell r="N1262">
            <v>1555</v>
          </cell>
        </row>
        <row r="1263">
          <cell r="A1263">
            <v>670554</v>
          </cell>
          <cell r="B1263" t="str">
            <v>02</v>
          </cell>
          <cell r="C1263" t="str">
            <v>Saguenay-Lac-Saint-Jean</v>
          </cell>
          <cell r="D1263" t="str">
            <v>Potvin(Yvon)</v>
          </cell>
          <cell r="F1263" t="str">
            <v>1327 rang Simple</v>
          </cell>
          <cell r="G1263" t="str">
            <v>Saint-Félicien</v>
          </cell>
          <cell r="H1263" t="str">
            <v>G8K2N8</v>
          </cell>
          <cell r="I1263">
            <v>418</v>
          </cell>
          <cell r="J1263">
            <v>6794471</v>
          </cell>
          <cell r="K1263">
            <v>11</v>
          </cell>
          <cell r="L1263">
            <v>1504</v>
          </cell>
        </row>
        <row r="1264">
          <cell r="A1264">
            <v>670844</v>
          </cell>
          <cell r="B1264" t="str">
            <v>11</v>
          </cell>
          <cell r="C1264" t="str">
            <v>Gaspésie-Iles-de-la-Madeleine</v>
          </cell>
          <cell r="D1264" t="str">
            <v>Ferme Blais enr.</v>
          </cell>
          <cell r="E1264" t="str">
            <v>Blais(Francine Pelletier et Arthur)</v>
          </cell>
          <cell r="F1264" t="str">
            <v>258 chemin McKay</v>
          </cell>
          <cell r="G1264" t="str">
            <v>Cascapédia-Saint-Jules</v>
          </cell>
          <cell r="H1264" t="str">
            <v>G0C1T0</v>
          </cell>
          <cell r="I1264">
            <v>418</v>
          </cell>
          <cell r="J1264">
            <v>7593250</v>
          </cell>
          <cell r="K1264">
            <v>51</v>
          </cell>
          <cell r="L1264">
            <v>6477</v>
          </cell>
          <cell r="M1264">
            <v>32</v>
          </cell>
          <cell r="N1264">
            <v>8023</v>
          </cell>
        </row>
        <row r="1265">
          <cell r="A1265">
            <v>670877</v>
          </cell>
          <cell r="B1265" t="str">
            <v>12</v>
          </cell>
          <cell r="C1265" t="str">
            <v>Chaudière-Appalaches</v>
          </cell>
          <cell r="D1265" t="str">
            <v>Ferme Lanigan S.E.N.C.</v>
          </cell>
          <cell r="E1265" t="str">
            <v>Drouin(Charles)</v>
          </cell>
          <cell r="F1265" t="str">
            <v>434, Rang 8 Est</v>
          </cell>
          <cell r="G1265" t="str">
            <v>Saint-Odilon-de-Cranbourne</v>
          </cell>
          <cell r="H1265" t="str">
            <v>G0S3A0</v>
          </cell>
          <cell r="I1265">
            <v>418</v>
          </cell>
          <cell r="J1265">
            <v>4644980</v>
          </cell>
          <cell r="K1265">
            <v>76</v>
          </cell>
          <cell r="L1265">
            <v>11405</v>
          </cell>
          <cell r="M1265">
            <v>75</v>
          </cell>
          <cell r="N1265">
            <v>14012</v>
          </cell>
        </row>
        <row r="1266">
          <cell r="A1266">
            <v>671115</v>
          </cell>
          <cell r="B1266" t="str">
            <v>01</v>
          </cell>
          <cell r="C1266" t="str">
            <v>Bas-Saint-Laurent</v>
          </cell>
          <cell r="D1266" t="str">
            <v>Ferme Roma</v>
          </cell>
          <cell r="E1266" t="str">
            <v>Roy(Rodrigue)</v>
          </cell>
          <cell r="F1266" t="str">
            <v>841 du Moulin, C.P.184</v>
          </cell>
          <cell r="G1266" t="str">
            <v>Sainte-Hélène</v>
          </cell>
          <cell r="H1266" t="str">
            <v>G0L3J0</v>
          </cell>
          <cell r="I1266">
            <v>418</v>
          </cell>
          <cell r="J1266">
            <v>4923617</v>
          </cell>
          <cell r="K1266">
            <v>98</v>
          </cell>
          <cell r="L1266">
            <v>10876</v>
          </cell>
          <cell r="M1266">
            <v>102</v>
          </cell>
          <cell r="N1266">
            <v>9626</v>
          </cell>
        </row>
        <row r="1267">
          <cell r="A1267">
            <v>671156</v>
          </cell>
          <cell r="B1267" t="str">
            <v>08</v>
          </cell>
          <cell r="C1267" t="str">
            <v>Abitibi-Témiscamingue</v>
          </cell>
          <cell r="D1267" t="str">
            <v>Moreau(Richard)</v>
          </cell>
          <cell r="F1267" t="str">
            <v>434, rang 5</v>
          </cell>
          <cell r="G1267" t="str">
            <v>Latulipe-et-Gaboury</v>
          </cell>
          <cell r="H1267" t="str">
            <v>J0Z2N0</v>
          </cell>
          <cell r="I1267">
            <v>819</v>
          </cell>
          <cell r="J1267">
            <v>7472274</v>
          </cell>
          <cell r="K1267">
            <v>30</v>
          </cell>
          <cell r="M1267">
            <v>30</v>
          </cell>
        </row>
        <row r="1268">
          <cell r="A1268">
            <v>671396</v>
          </cell>
          <cell r="B1268" t="str">
            <v>17</v>
          </cell>
          <cell r="C1268" t="str">
            <v>Centre-du-Québec</v>
          </cell>
          <cell r="D1268" t="str">
            <v>Ferme Cedar Grove S.E.N.C.</v>
          </cell>
          <cell r="E1268" t="str">
            <v>Dempsey(Raymond et James)</v>
          </cell>
          <cell r="F1268" t="str">
            <v>2881, route Dublin</v>
          </cell>
          <cell r="G1268" t="str">
            <v>Inverness</v>
          </cell>
          <cell r="H1268" t="str">
            <v>G0S1K0</v>
          </cell>
          <cell r="I1268">
            <v>418</v>
          </cell>
          <cell r="J1268">
            <v>4532908</v>
          </cell>
          <cell r="K1268">
            <v>95</v>
          </cell>
          <cell r="L1268">
            <v>8901</v>
          </cell>
          <cell r="M1268">
            <v>107</v>
          </cell>
          <cell r="N1268">
            <v>7867</v>
          </cell>
        </row>
        <row r="1269">
          <cell r="A1269">
            <v>671594</v>
          </cell>
          <cell r="B1269" t="str">
            <v>07</v>
          </cell>
          <cell r="C1269" t="str">
            <v>Outaouais</v>
          </cell>
          <cell r="D1269" t="str">
            <v>Miljour(Wilfred)</v>
          </cell>
          <cell r="E1269" t="str">
            <v>Miljour(Wilfrid)</v>
          </cell>
          <cell r="F1269" t="str">
            <v>62, ch. Détour Brown,R.R.3</v>
          </cell>
          <cell r="G1269" t="str">
            <v>Gracefield</v>
          </cell>
          <cell r="H1269" t="str">
            <v>J0X1W0</v>
          </cell>
          <cell r="I1269">
            <v>819</v>
          </cell>
          <cell r="J1269">
            <v>4632233</v>
          </cell>
          <cell r="K1269">
            <v>43</v>
          </cell>
          <cell r="L1269">
            <v>4518</v>
          </cell>
          <cell r="M1269">
            <v>42</v>
          </cell>
          <cell r="N1269">
            <v>2893</v>
          </cell>
        </row>
        <row r="1270">
          <cell r="A1270">
            <v>671636</v>
          </cell>
          <cell r="B1270" t="str">
            <v>09</v>
          </cell>
          <cell r="C1270" t="str">
            <v>Cote-Nord</v>
          </cell>
          <cell r="D1270" t="str">
            <v>Ferme Diane et Michel Lévesque</v>
          </cell>
          <cell r="E1270" t="str">
            <v>Lévesque(Diane Boivin et Michel)</v>
          </cell>
          <cell r="F1270" t="str">
            <v>210, rang St-Joseph</v>
          </cell>
          <cell r="G1270" t="str">
            <v>Sacré-Coeur</v>
          </cell>
          <cell r="H1270" t="str">
            <v>G0T1Y0</v>
          </cell>
          <cell r="I1270">
            <v>418</v>
          </cell>
          <cell r="J1270">
            <v>2361610</v>
          </cell>
          <cell r="K1270">
            <v>41</v>
          </cell>
          <cell r="L1270">
            <v>2808</v>
          </cell>
          <cell r="M1270">
            <v>41</v>
          </cell>
          <cell r="N1270">
            <v>2573</v>
          </cell>
        </row>
        <row r="1271">
          <cell r="A1271">
            <v>671651</v>
          </cell>
          <cell r="B1271" t="str">
            <v>03</v>
          </cell>
          <cell r="C1271" t="str">
            <v>Capitale-Nationale</v>
          </cell>
          <cell r="D1271" t="str">
            <v>Germain(Bruno)</v>
          </cell>
          <cell r="F1271" t="str">
            <v>102, rue St-Laurent</v>
          </cell>
          <cell r="G1271" t="str">
            <v>Deschambault</v>
          </cell>
          <cell r="H1271" t="str">
            <v>G0A1S0</v>
          </cell>
          <cell r="I1271">
            <v>418</v>
          </cell>
          <cell r="J1271">
            <v>2864228</v>
          </cell>
          <cell r="K1271">
            <v>47</v>
          </cell>
          <cell r="L1271">
            <v>3394</v>
          </cell>
          <cell r="M1271">
            <v>48</v>
          </cell>
          <cell r="N1271">
            <v>2708</v>
          </cell>
        </row>
        <row r="1272">
          <cell r="A1272">
            <v>671693</v>
          </cell>
          <cell r="B1272" t="str">
            <v>17</v>
          </cell>
          <cell r="C1272" t="str">
            <v>Centre-du-Québec</v>
          </cell>
          <cell r="D1272" t="str">
            <v>Ferme Ludi</v>
          </cell>
          <cell r="E1272" t="str">
            <v>Laroche(Luc)</v>
          </cell>
          <cell r="F1272" t="str">
            <v>2001, rang Roberge</v>
          </cell>
          <cell r="G1272" t="str">
            <v>Chesterville</v>
          </cell>
          <cell r="H1272" t="str">
            <v>G0P1J0</v>
          </cell>
          <cell r="I1272">
            <v>819</v>
          </cell>
          <cell r="J1272">
            <v>3822679</v>
          </cell>
          <cell r="K1272">
            <v>47</v>
          </cell>
          <cell r="L1272">
            <v>10726</v>
          </cell>
          <cell r="M1272">
            <v>44</v>
          </cell>
          <cell r="N1272">
            <v>12294</v>
          </cell>
        </row>
        <row r="1273">
          <cell r="A1273">
            <v>671719</v>
          </cell>
          <cell r="B1273" t="str">
            <v>05</v>
          </cell>
          <cell r="C1273" t="str">
            <v>Estrie</v>
          </cell>
          <cell r="D1273" t="str">
            <v>Ferme Brajyl inc.</v>
          </cell>
          <cell r="E1273" t="str">
            <v>Tessier(André)</v>
          </cell>
          <cell r="F1273" t="str">
            <v>60, route 216</v>
          </cell>
          <cell r="G1273" t="str">
            <v>Wotton</v>
          </cell>
          <cell r="H1273" t="str">
            <v>J0A1N0</v>
          </cell>
          <cell r="I1273">
            <v>819</v>
          </cell>
          <cell r="J1273">
            <v>8283025</v>
          </cell>
          <cell r="K1273">
            <v>65</v>
          </cell>
          <cell r="L1273">
            <v>23161</v>
          </cell>
          <cell r="M1273">
            <v>57</v>
          </cell>
          <cell r="N1273">
            <v>15114</v>
          </cell>
        </row>
        <row r="1274">
          <cell r="A1274">
            <v>671727</v>
          </cell>
          <cell r="B1274" t="str">
            <v>04</v>
          </cell>
          <cell r="C1274" t="str">
            <v>Mauricie</v>
          </cell>
          <cell r="D1274" t="str">
            <v>Ferme Apolo S.E.N.C.</v>
          </cell>
          <cell r="E1274" t="str">
            <v>Gélinas(Jean-Louis)</v>
          </cell>
          <cell r="F1274" t="str">
            <v>210, Bas St-Joseph</v>
          </cell>
          <cell r="G1274" t="str">
            <v>Saint-Barnabé</v>
          </cell>
          <cell r="H1274" t="str">
            <v>G0X2K0</v>
          </cell>
          <cell r="I1274">
            <v>819</v>
          </cell>
          <cell r="J1274">
            <v>2645232</v>
          </cell>
          <cell r="K1274">
            <v>59</v>
          </cell>
          <cell r="L1274">
            <v>14602</v>
          </cell>
          <cell r="M1274">
            <v>60</v>
          </cell>
          <cell r="N1274">
            <v>14886</v>
          </cell>
        </row>
        <row r="1275">
          <cell r="A1275">
            <v>672022</v>
          </cell>
          <cell r="B1275" t="str">
            <v>11</v>
          </cell>
          <cell r="C1275" t="str">
            <v>Gaspésie-Iles-de-la-Madeleine</v>
          </cell>
          <cell r="D1275" t="str">
            <v>Willett(Allen)</v>
          </cell>
          <cell r="F1275" t="str">
            <v>123, rue Cochrane</v>
          </cell>
          <cell r="G1275" t="str">
            <v>New-Richmond</v>
          </cell>
          <cell r="H1275" t="str">
            <v>G0C2B0</v>
          </cell>
          <cell r="I1275">
            <v>418</v>
          </cell>
          <cell r="J1275">
            <v>3925650</v>
          </cell>
          <cell r="K1275">
            <v>128</v>
          </cell>
          <cell r="L1275">
            <v>3969</v>
          </cell>
          <cell r="M1275">
            <v>37</v>
          </cell>
          <cell r="N1275">
            <v>35043</v>
          </cell>
        </row>
        <row r="1276">
          <cell r="A1276">
            <v>672287</v>
          </cell>
          <cell r="B1276" t="str">
            <v>01</v>
          </cell>
          <cell r="C1276" t="str">
            <v>Bas-Saint-Laurent</v>
          </cell>
          <cell r="D1276" t="str">
            <v>Ferme R.M. Turbide inc.</v>
          </cell>
          <cell r="E1276" t="str">
            <v>Turbide(Raymond)</v>
          </cell>
          <cell r="F1276" t="str">
            <v>1168 rang 3</v>
          </cell>
          <cell r="G1276" t="str">
            <v>Lac-au-Saumon</v>
          </cell>
          <cell r="H1276" t="str">
            <v>G0J1M0</v>
          </cell>
          <cell r="I1276">
            <v>418</v>
          </cell>
          <cell r="J1276">
            <v>7783430</v>
          </cell>
          <cell r="N1276">
            <v>1138</v>
          </cell>
        </row>
        <row r="1277">
          <cell r="A1277">
            <v>672345</v>
          </cell>
          <cell r="B1277" t="str">
            <v>08</v>
          </cell>
          <cell r="C1277" t="str">
            <v>Abitibi-Témiscamingue</v>
          </cell>
          <cell r="D1277" t="str">
            <v>Ferme Paniel Simmental S.E.N.C.</v>
          </cell>
          <cell r="E1277" t="str">
            <v>Proulx(Réjean Pomerleau et Denise)</v>
          </cell>
          <cell r="F1277" t="str">
            <v>1024, rang 8 Est</v>
          </cell>
          <cell r="G1277" t="str">
            <v>Poularies</v>
          </cell>
          <cell r="H1277" t="str">
            <v>J0Z3E0</v>
          </cell>
          <cell r="I1277">
            <v>819</v>
          </cell>
          <cell r="J1277">
            <v>7825623</v>
          </cell>
          <cell r="K1277">
            <v>88</v>
          </cell>
          <cell r="L1277">
            <v>23579</v>
          </cell>
          <cell r="M1277">
            <v>45</v>
          </cell>
          <cell r="N1277">
            <v>14061</v>
          </cell>
        </row>
        <row r="1278">
          <cell r="A1278">
            <v>672352</v>
          </cell>
          <cell r="B1278" t="str">
            <v>08</v>
          </cell>
          <cell r="C1278" t="str">
            <v>Abitibi-Témiscamingue</v>
          </cell>
          <cell r="D1278" t="str">
            <v>Ferme Gérard &amp; Louise Leclerc</v>
          </cell>
          <cell r="E1278" t="str">
            <v>Leclerc(Gérard et Louise)</v>
          </cell>
          <cell r="F1278" t="str">
            <v>547, rang 4-5</v>
          </cell>
          <cell r="G1278" t="str">
            <v>Roquemaure</v>
          </cell>
          <cell r="H1278" t="str">
            <v>J0Z3K0</v>
          </cell>
          <cell r="I1278">
            <v>819</v>
          </cell>
          <cell r="J1278">
            <v>7876478</v>
          </cell>
          <cell r="K1278">
            <v>35</v>
          </cell>
          <cell r="M1278">
            <v>148</v>
          </cell>
        </row>
        <row r="1279">
          <cell r="A1279">
            <v>672618</v>
          </cell>
          <cell r="B1279" t="str">
            <v>16</v>
          </cell>
          <cell r="C1279" t="str">
            <v>Montérégie</v>
          </cell>
          <cell r="D1279" t="str">
            <v>Brooks(Douglas Norman)</v>
          </cell>
          <cell r="F1279" t="str">
            <v>3205, Covey Hill</v>
          </cell>
          <cell r="G1279" t="str">
            <v>Franklin</v>
          </cell>
          <cell r="H1279" t="str">
            <v>J0S1E0</v>
          </cell>
          <cell r="I1279">
            <v>450</v>
          </cell>
          <cell r="J1279">
            <v>8272410</v>
          </cell>
          <cell r="K1279">
            <v>47</v>
          </cell>
          <cell r="L1279">
            <v>9890</v>
          </cell>
          <cell r="M1279">
            <v>37</v>
          </cell>
          <cell r="N1279">
            <v>12676</v>
          </cell>
        </row>
        <row r="1280">
          <cell r="A1280">
            <v>672691</v>
          </cell>
          <cell r="B1280" t="str">
            <v>12</v>
          </cell>
          <cell r="C1280" t="str">
            <v>Chaudière-Appalaches</v>
          </cell>
          <cell r="D1280" t="str">
            <v>Picard(Claudel)</v>
          </cell>
          <cell r="F1280" t="str">
            <v>530, chemin des Castonguay</v>
          </cell>
          <cell r="G1280" t="str">
            <v>Saint-Roch-des-Aulnaies</v>
          </cell>
          <cell r="H1280" t="str">
            <v>G0R4E0</v>
          </cell>
          <cell r="I1280">
            <v>418</v>
          </cell>
          <cell r="J1280">
            <v>3542842</v>
          </cell>
          <cell r="K1280">
            <v>60</v>
          </cell>
          <cell r="L1280">
            <v>1361</v>
          </cell>
          <cell r="M1280">
            <v>57</v>
          </cell>
          <cell r="N1280">
            <v>5103</v>
          </cell>
        </row>
        <row r="1281">
          <cell r="A1281">
            <v>672915</v>
          </cell>
          <cell r="B1281" t="str">
            <v>07</v>
          </cell>
          <cell r="C1281" t="str">
            <v>Outaouais</v>
          </cell>
          <cell r="D1281" t="str">
            <v>Ferme Les Saules S.E.N.C.</v>
          </cell>
          <cell r="E1281" t="str">
            <v>Bédard(Jean-Paul)</v>
          </cell>
          <cell r="F1281" t="str">
            <v>12, montée Maloney</v>
          </cell>
          <cell r="G1281" t="str">
            <v>Thurso</v>
          </cell>
          <cell r="H1281" t="str">
            <v>J0X3B0</v>
          </cell>
          <cell r="I1281">
            <v>819</v>
          </cell>
          <cell r="J1281">
            <v>9852344</v>
          </cell>
          <cell r="K1281">
            <v>17</v>
          </cell>
          <cell r="L1281">
            <v>3676</v>
          </cell>
          <cell r="M1281">
            <v>20</v>
          </cell>
          <cell r="N1281">
            <v>4979</v>
          </cell>
        </row>
        <row r="1282">
          <cell r="A1282">
            <v>673012</v>
          </cell>
          <cell r="B1282" t="str">
            <v>17</v>
          </cell>
          <cell r="C1282" t="str">
            <v>Centre-du-Québec</v>
          </cell>
          <cell r="D1282" t="str">
            <v>Bédard André et Marc</v>
          </cell>
          <cell r="E1282" t="str">
            <v>Bédard(Marc)</v>
          </cell>
          <cell r="F1282" t="str">
            <v>348, rang 10</v>
          </cell>
          <cell r="G1282" t="str">
            <v>Saint-Louis-de-Blandford</v>
          </cell>
          <cell r="H1282" t="str">
            <v>G0Z1B0</v>
          </cell>
          <cell r="I1282">
            <v>819</v>
          </cell>
          <cell r="J1282">
            <v>3673006</v>
          </cell>
          <cell r="K1282">
            <v>442</v>
          </cell>
          <cell r="L1282">
            <v>65250</v>
          </cell>
          <cell r="M1282">
            <v>28</v>
          </cell>
          <cell r="N1282">
            <v>309</v>
          </cell>
        </row>
        <row r="1283">
          <cell r="A1283">
            <v>673194</v>
          </cell>
          <cell r="B1283" t="str">
            <v>05</v>
          </cell>
          <cell r="C1283" t="str">
            <v>Estrie</v>
          </cell>
          <cell r="D1283" t="str">
            <v>Ferme Duvilla SENC</v>
          </cell>
          <cell r="E1283" t="str">
            <v>Richard(Martin)</v>
          </cell>
          <cell r="F1283" t="str">
            <v>249 Principale</v>
          </cell>
          <cell r="G1283" t="str">
            <v>Lambton</v>
          </cell>
          <cell r="H1283" t="str">
            <v>G0M1H0</v>
          </cell>
          <cell r="I1283">
            <v>418</v>
          </cell>
          <cell r="J1283">
            <v>4862668</v>
          </cell>
          <cell r="K1283">
            <v>27</v>
          </cell>
          <cell r="L1283">
            <v>5006</v>
          </cell>
          <cell r="M1283">
            <v>26</v>
          </cell>
          <cell r="N1283">
            <v>5460</v>
          </cell>
        </row>
        <row r="1284">
          <cell r="A1284">
            <v>673459</v>
          </cell>
          <cell r="B1284" t="str">
            <v>14</v>
          </cell>
          <cell r="C1284" t="str">
            <v>Lanaudière</v>
          </cell>
          <cell r="D1284" t="str">
            <v>Ferme Neveu enr.</v>
          </cell>
          <cell r="E1284" t="str">
            <v>Neveu(Normand)</v>
          </cell>
          <cell r="F1284" t="str">
            <v>101 5e Rang</v>
          </cell>
          <cell r="G1284" t="str">
            <v>Saint-Liguori</v>
          </cell>
          <cell r="H1284" t="str">
            <v>J0K2X0</v>
          </cell>
          <cell r="I1284">
            <v>450</v>
          </cell>
          <cell r="J1284">
            <v>8346190</v>
          </cell>
          <cell r="K1284">
            <v>28</v>
          </cell>
          <cell r="L1284">
            <v>6450</v>
          </cell>
          <cell r="M1284">
            <v>26</v>
          </cell>
        </row>
        <row r="1285">
          <cell r="A1285">
            <v>673558</v>
          </cell>
          <cell r="B1285" t="str">
            <v>16</v>
          </cell>
          <cell r="C1285" t="str">
            <v>Montérégie</v>
          </cell>
          <cell r="D1285" t="str">
            <v>Ferme Mungo enr.</v>
          </cell>
          <cell r="E1285" t="str">
            <v>Munck(Éric De)</v>
          </cell>
          <cell r="F1285" t="str">
            <v>332, rang Fort Georges</v>
          </cell>
          <cell r="G1285" t="str">
            <v>Sainte-Angèle-de-Monnoir</v>
          </cell>
          <cell r="H1285" t="str">
            <v>J0L1P0</v>
          </cell>
          <cell r="I1285">
            <v>450</v>
          </cell>
          <cell r="J1285">
            <v>4607383</v>
          </cell>
          <cell r="K1285">
            <v>51</v>
          </cell>
          <cell r="L1285">
            <v>11856</v>
          </cell>
          <cell r="M1285">
            <v>41</v>
          </cell>
          <cell r="N1285">
            <v>17299</v>
          </cell>
        </row>
        <row r="1286">
          <cell r="A1286">
            <v>673962</v>
          </cell>
          <cell r="B1286" t="str">
            <v>12</v>
          </cell>
          <cell r="C1286" t="str">
            <v>Chaudière-Appalaches</v>
          </cell>
          <cell r="D1286" t="str">
            <v>Ferme Bovila inc.</v>
          </cell>
          <cell r="E1286" t="str">
            <v>Beaudoin(Germain)</v>
          </cell>
          <cell r="F1286" t="str">
            <v>130, route 116 Est</v>
          </cell>
          <cell r="G1286" t="str">
            <v>Saint-Agapit</v>
          </cell>
          <cell r="H1286" t="str">
            <v>G0S1Z0</v>
          </cell>
          <cell r="I1286">
            <v>418</v>
          </cell>
          <cell r="J1286">
            <v>8885195</v>
          </cell>
          <cell r="K1286">
            <v>26</v>
          </cell>
          <cell r="L1286">
            <v>7816</v>
          </cell>
          <cell r="M1286">
            <v>24</v>
          </cell>
          <cell r="N1286">
            <v>5897</v>
          </cell>
        </row>
        <row r="1287">
          <cell r="A1287">
            <v>674002</v>
          </cell>
          <cell r="B1287" t="str">
            <v>07</v>
          </cell>
          <cell r="C1287" t="str">
            <v>Outaouais</v>
          </cell>
          <cell r="D1287" t="str">
            <v>Kelly(Lawrence Joseph)</v>
          </cell>
          <cell r="F1287" t="str">
            <v>1951, Mountain Road</v>
          </cell>
          <cell r="G1287" t="str">
            <v>Pontiac</v>
          </cell>
          <cell r="H1287" t="str">
            <v>J0X2G0</v>
          </cell>
          <cell r="I1287">
            <v>819</v>
          </cell>
          <cell r="J1287">
            <v>8271818</v>
          </cell>
          <cell r="K1287">
            <v>61</v>
          </cell>
          <cell r="L1287">
            <v>4002</v>
          </cell>
          <cell r="M1287">
            <v>57</v>
          </cell>
          <cell r="N1287">
            <v>9445</v>
          </cell>
        </row>
        <row r="1288">
          <cell r="A1288">
            <v>674010</v>
          </cell>
          <cell r="B1288" t="str">
            <v>02</v>
          </cell>
          <cell r="C1288" t="str">
            <v>Saguenay-Lac-Saint-Jean</v>
          </cell>
          <cell r="D1288" t="str">
            <v>Ferme des Érables inc.</v>
          </cell>
          <cell r="E1288" t="str">
            <v>Côté(Stéphane)</v>
          </cell>
          <cell r="F1288" t="str">
            <v>743 rang 7</v>
          </cell>
          <cell r="G1288" t="str">
            <v>Saint-Nazaire</v>
          </cell>
          <cell r="H1288" t="str">
            <v>G0W2V0</v>
          </cell>
          <cell r="I1288">
            <v>418</v>
          </cell>
          <cell r="J1288">
            <v>4801141</v>
          </cell>
          <cell r="K1288">
            <v>152</v>
          </cell>
          <cell r="L1288">
            <v>35364</v>
          </cell>
          <cell r="M1288">
            <v>157</v>
          </cell>
          <cell r="N1288">
            <v>16055</v>
          </cell>
        </row>
        <row r="1289">
          <cell r="A1289">
            <v>674283</v>
          </cell>
          <cell r="B1289" t="str">
            <v>01</v>
          </cell>
          <cell r="C1289" t="str">
            <v>Bas-Saint-Laurent</v>
          </cell>
          <cell r="D1289" t="str">
            <v>Ouellet(Harold)</v>
          </cell>
          <cell r="F1289" t="str">
            <v>799, rang 8 Est</v>
          </cell>
          <cell r="G1289" t="str">
            <v>Saint-Adelme</v>
          </cell>
          <cell r="H1289" t="str">
            <v>G0J2B0</v>
          </cell>
          <cell r="I1289">
            <v>418</v>
          </cell>
          <cell r="J1289">
            <v>7338479</v>
          </cell>
          <cell r="K1289">
            <v>45</v>
          </cell>
          <cell r="L1289">
            <v>9100</v>
          </cell>
          <cell r="M1289">
            <v>40</v>
          </cell>
          <cell r="N1289">
            <v>11120</v>
          </cell>
        </row>
        <row r="1290">
          <cell r="A1290">
            <v>674358</v>
          </cell>
          <cell r="B1290" t="str">
            <v>12</v>
          </cell>
          <cell r="C1290" t="str">
            <v>Chaudière-Appalaches</v>
          </cell>
          <cell r="D1290" t="str">
            <v>Ferme Chartrand enr.</v>
          </cell>
          <cell r="E1290" t="str">
            <v>Chartrand(Roger)</v>
          </cell>
          <cell r="F1290" t="str">
            <v>549, 11e Rang, RR1</v>
          </cell>
          <cell r="G1290" t="str">
            <v>Sainte-Agathe-de-Lotbinière</v>
          </cell>
          <cell r="H1290" t="str">
            <v>G0S2A0</v>
          </cell>
          <cell r="I1290">
            <v>418</v>
          </cell>
          <cell r="J1290">
            <v>5992994</v>
          </cell>
          <cell r="K1290">
            <v>59</v>
          </cell>
          <cell r="L1290">
            <v>2867</v>
          </cell>
          <cell r="M1290">
            <v>57</v>
          </cell>
          <cell r="N1290">
            <v>11921</v>
          </cell>
        </row>
        <row r="1291">
          <cell r="A1291">
            <v>674499</v>
          </cell>
          <cell r="B1291" t="str">
            <v>12</v>
          </cell>
          <cell r="C1291" t="str">
            <v>Chaudière-Appalaches</v>
          </cell>
          <cell r="D1291" t="str">
            <v>Ferme M.J.L. Boilard S.E.N.C.</v>
          </cell>
          <cell r="E1291" t="str">
            <v>Labbé(Marcel Boilard et Johanne)</v>
          </cell>
          <cell r="F1291" t="str">
            <v>25, Rang 10</v>
          </cell>
          <cell r="G1291" t="str">
            <v>Saint-Jacques-de-Leeds</v>
          </cell>
          <cell r="H1291" t="str">
            <v>G0N1J0</v>
          </cell>
          <cell r="I1291">
            <v>418</v>
          </cell>
          <cell r="J1291">
            <v>4243545</v>
          </cell>
          <cell r="K1291">
            <v>65</v>
          </cell>
          <cell r="L1291">
            <v>19837</v>
          </cell>
          <cell r="M1291">
            <v>64</v>
          </cell>
          <cell r="N1291">
            <v>21568</v>
          </cell>
        </row>
        <row r="1292">
          <cell r="A1292">
            <v>674622</v>
          </cell>
          <cell r="B1292" t="str">
            <v>05</v>
          </cell>
          <cell r="C1292" t="str">
            <v>Estrie</v>
          </cell>
          <cell r="D1292" t="str">
            <v>Ferme M.R. Fortin S.E.N.C.</v>
          </cell>
          <cell r="E1292" t="str">
            <v>Fortin(Marcel &amp; Réjeanne)</v>
          </cell>
          <cell r="F1292" t="str">
            <v>385, Rivière du Nord</v>
          </cell>
          <cell r="G1292" t="str">
            <v>Sawyerville</v>
          </cell>
          <cell r="H1292" t="str">
            <v>J0B3A0</v>
          </cell>
          <cell r="I1292">
            <v>819</v>
          </cell>
          <cell r="J1292">
            <v>8893113</v>
          </cell>
          <cell r="K1292">
            <v>40</v>
          </cell>
          <cell r="L1292">
            <v>4306</v>
          </cell>
          <cell r="M1292">
            <v>40</v>
          </cell>
          <cell r="N1292">
            <v>9072</v>
          </cell>
        </row>
        <row r="1293">
          <cell r="A1293">
            <v>674960</v>
          </cell>
          <cell r="B1293" t="str">
            <v>01</v>
          </cell>
          <cell r="C1293" t="str">
            <v>Bas-Saint-Laurent</v>
          </cell>
          <cell r="D1293" t="str">
            <v>Truchon(Tony)</v>
          </cell>
          <cell r="F1293" t="str">
            <v>114 rang 6 Est</v>
          </cell>
          <cell r="G1293" t="str">
            <v>Saint-Adelme</v>
          </cell>
          <cell r="H1293" t="str">
            <v>G0J2B0</v>
          </cell>
          <cell r="I1293">
            <v>418</v>
          </cell>
          <cell r="J1293">
            <v>7334976</v>
          </cell>
          <cell r="K1293">
            <v>67</v>
          </cell>
          <cell r="L1293">
            <v>11309</v>
          </cell>
          <cell r="M1293">
            <v>45</v>
          </cell>
          <cell r="N1293">
            <v>20001</v>
          </cell>
        </row>
        <row r="1294">
          <cell r="A1294">
            <v>675728</v>
          </cell>
          <cell r="B1294" t="str">
            <v>12</v>
          </cell>
          <cell r="C1294" t="str">
            <v>Chaudière-Appalaches</v>
          </cell>
          <cell r="D1294" t="str">
            <v>Cossette Alain &amp; Morvan Diane</v>
          </cell>
          <cell r="F1294" t="str">
            <v>2201, chemin Aubin</v>
          </cell>
          <cell r="G1294" t="str">
            <v>Saint-Nicolas</v>
          </cell>
          <cell r="H1294" t="str">
            <v>G7A2N3</v>
          </cell>
          <cell r="I1294">
            <v>418</v>
          </cell>
          <cell r="J1294">
            <v>8362075</v>
          </cell>
          <cell r="K1294">
            <v>30</v>
          </cell>
          <cell r="L1294">
            <v>1588</v>
          </cell>
          <cell r="M1294">
            <v>28</v>
          </cell>
          <cell r="N1294">
            <v>4811</v>
          </cell>
        </row>
        <row r="1295">
          <cell r="A1295">
            <v>675959</v>
          </cell>
          <cell r="B1295" t="str">
            <v>12</v>
          </cell>
          <cell r="C1295" t="str">
            <v>Chaudière-Appalaches</v>
          </cell>
          <cell r="D1295" t="str">
            <v>Gourde(Gilles)</v>
          </cell>
          <cell r="F1295" t="str">
            <v>599, rang Iberville</v>
          </cell>
          <cell r="G1295" t="str">
            <v>Saint-Narcisse-de-Beaurivage</v>
          </cell>
          <cell r="H1295" t="str">
            <v>G0S1W0</v>
          </cell>
          <cell r="I1295">
            <v>418</v>
          </cell>
          <cell r="J1295">
            <v>4754209</v>
          </cell>
          <cell r="K1295">
            <v>16</v>
          </cell>
          <cell r="L1295">
            <v>2479</v>
          </cell>
          <cell r="M1295">
            <v>15</v>
          </cell>
          <cell r="N1295">
            <v>4238</v>
          </cell>
        </row>
        <row r="1296">
          <cell r="A1296">
            <v>676239</v>
          </cell>
          <cell r="B1296" t="str">
            <v>08</v>
          </cell>
          <cell r="C1296" t="str">
            <v>Abitibi-Témiscamingue</v>
          </cell>
          <cell r="D1296" t="str">
            <v>Ferme Larouche &amp; Bouchard</v>
          </cell>
          <cell r="E1296" t="str">
            <v>Larouche(Bernard)</v>
          </cell>
          <cell r="F1296" t="str">
            <v>1515, rang 10-1</v>
          </cell>
          <cell r="G1296" t="str">
            <v>Baie-James</v>
          </cell>
          <cell r="H1296" t="str">
            <v>J0Z1H0</v>
          </cell>
          <cell r="I1296">
            <v>819</v>
          </cell>
          <cell r="J1296">
            <v>9414533</v>
          </cell>
          <cell r="K1296">
            <v>48</v>
          </cell>
          <cell r="L1296">
            <v>5486</v>
          </cell>
          <cell r="M1296">
            <v>44</v>
          </cell>
          <cell r="N1296">
            <v>8254</v>
          </cell>
        </row>
        <row r="1297">
          <cell r="A1297">
            <v>676395</v>
          </cell>
          <cell r="B1297" t="str">
            <v>08</v>
          </cell>
          <cell r="C1297" t="str">
            <v>Abitibi-Témiscamingue</v>
          </cell>
          <cell r="D1297" t="str">
            <v>Ferme Breton &amp; Fils S.E.N.C.</v>
          </cell>
          <cell r="E1297" t="str">
            <v>Perron(Michel Breton et Lucie)</v>
          </cell>
          <cell r="F1297" t="str">
            <v>181, chemin des Prés, C.P.51</v>
          </cell>
          <cell r="G1297" t="str">
            <v>Saint-Marc-de-Figuery</v>
          </cell>
          <cell r="H1297" t="str">
            <v>J0Y1J0</v>
          </cell>
          <cell r="I1297">
            <v>819</v>
          </cell>
          <cell r="J1297">
            <v>7279547</v>
          </cell>
          <cell r="K1297">
            <v>504</v>
          </cell>
          <cell r="L1297">
            <v>161473</v>
          </cell>
          <cell r="M1297">
            <v>505</v>
          </cell>
          <cell r="N1297">
            <v>42360</v>
          </cell>
        </row>
        <row r="1298">
          <cell r="A1298">
            <v>676676</v>
          </cell>
          <cell r="B1298" t="str">
            <v>16</v>
          </cell>
          <cell r="C1298" t="str">
            <v>Montérégie</v>
          </cell>
          <cell r="D1298" t="str">
            <v>Goyette(Sylvain)</v>
          </cell>
          <cell r="F1298" t="str">
            <v>31, rue Handfield</v>
          </cell>
          <cell r="G1298" t="str">
            <v>Sainte-Cécile-de-Milton</v>
          </cell>
          <cell r="H1298" t="str">
            <v>J0E2C0</v>
          </cell>
          <cell r="I1298">
            <v>450</v>
          </cell>
          <cell r="J1298">
            <v>7771346</v>
          </cell>
          <cell r="K1298">
            <v>15</v>
          </cell>
          <cell r="L1298">
            <v>3093</v>
          </cell>
          <cell r="M1298">
            <v>17</v>
          </cell>
          <cell r="N1298">
            <v>1683</v>
          </cell>
        </row>
        <row r="1299">
          <cell r="A1299">
            <v>677534</v>
          </cell>
          <cell r="B1299" t="str">
            <v>12</v>
          </cell>
          <cell r="C1299" t="str">
            <v>Chaudière-Appalaches</v>
          </cell>
          <cell r="D1299" t="str">
            <v>Boucher(Richard)</v>
          </cell>
          <cell r="F1299" t="str">
            <v>296, rang Saint-Joseph</v>
          </cell>
          <cell r="G1299" t="str">
            <v>Beauceville</v>
          </cell>
          <cell r="H1299" t="str">
            <v>G5X2E2</v>
          </cell>
          <cell r="I1299">
            <v>418</v>
          </cell>
          <cell r="J1299">
            <v>7746769</v>
          </cell>
          <cell r="K1299">
            <v>38</v>
          </cell>
          <cell r="L1299">
            <v>6886</v>
          </cell>
          <cell r="M1299">
            <v>37</v>
          </cell>
          <cell r="N1299">
            <v>6850</v>
          </cell>
        </row>
        <row r="1300">
          <cell r="A1300">
            <v>677542</v>
          </cell>
          <cell r="B1300" t="str">
            <v>12</v>
          </cell>
          <cell r="C1300" t="str">
            <v>Chaudière-Appalaches</v>
          </cell>
          <cell r="D1300" t="str">
            <v>Dubé(Michel)</v>
          </cell>
          <cell r="E1300" t="str">
            <v>Dubé(Michel)</v>
          </cell>
          <cell r="F1300" t="str">
            <v>226, rang 2 Shenley Nord</v>
          </cell>
          <cell r="G1300" t="str">
            <v>Saint-Martin</v>
          </cell>
          <cell r="H1300" t="str">
            <v>G0M1B0</v>
          </cell>
          <cell r="I1300">
            <v>418</v>
          </cell>
          <cell r="J1300">
            <v>3823638</v>
          </cell>
          <cell r="K1300">
            <v>45</v>
          </cell>
          <cell r="L1300">
            <v>10230</v>
          </cell>
          <cell r="M1300">
            <v>36</v>
          </cell>
          <cell r="N1300">
            <v>11253</v>
          </cell>
        </row>
        <row r="1301">
          <cell r="A1301">
            <v>678235</v>
          </cell>
          <cell r="B1301" t="str">
            <v>05</v>
          </cell>
          <cell r="C1301" t="str">
            <v>Estrie</v>
          </cell>
          <cell r="D1301" t="str">
            <v>Ferme Luselle S.E.N.C.</v>
          </cell>
          <cell r="E1301" t="str">
            <v>Bélanger(Simon)</v>
          </cell>
          <cell r="F1301" t="str">
            <v>685, Rang 8 Nord</v>
          </cell>
          <cell r="G1301" t="str">
            <v>Courcelles</v>
          </cell>
          <cell r="H1301" t="str">
            <v>G0M1C0</v>
          </cell>
          <cell r="I1301">
            <v>418</v>
          </cell>
          <cell r="J1301">
            <v>4835753</v>
          </cell>
          <cell r="K1301">
            <v>72</v>
          </cell>
          <cell r="L1301">
            <v>15840</v>
          </cell>
          <cell r="M1301">
            <v>79</v>
          </cell>
          <cell r="N1301">
            <v>14580</v>
          </cell>
        </row>
        <row r="1302">
          <cell r="A1302">
            <v>678375</v>
          </cell>
          <cell r="B1302" t="str">
            <v>07</v>
          </cell>
          <cell r="C1302" t="str">
            <v>Outaouais</v>
          </cell>
          <cell r="D1302" t="str">
            <v>Simms(Andrew)</v>
          </cell>
          <cell r="F1302" t="str">
            <v>C310 Front Road, Clarendon</v>
          </cell>
          <cell r="G1302" t="str">
            <v>Shawville</v>
          </cell>
          <cell r="H1302" t="str">
            <v>J0X2Y0</v>
          </cell>
          <cell r="I1302">
            <v>819</v>
          </cell>
          <cell r="J1302">
            <v>6472502</v>
          </cell>
          <cell r="K1302">
            <v>55</v>
          </cell>
          <cell r="L1302">
            <v>14061</v>
          </cell>
          <cell r="M1302">
            <v>56</v>
          </cell>
          <cell r="N1302">
            <v>15273</v>
          </cell>
        </row>
        <row r="1303">
          <cell r="A1303">
            <v>679183</v>
          </cell>
          <cell r="B1303" t="str">
            <v>03</v>
          </cell>
          <cell r="C1303" t="str">
            <v>Capitale-Nationale</v>
          </cell>
          <cell r="D1303" t="str">
            <v>Gauthier(Martin)</v>
          </cell>
          <cell r="F1303" t="str">
            <v>940, chemin les Bains</v>
          </cell>
          <cell r="G1303" t="str">
            <v>Saint-Irénée</v>
          </cell>
          <cell r="H1303" t="str">
            <v>G0T1V0</v>
          </cell>
          <cell r="I1303">
            <v>418</v>
          </cell>
          <cell r="J1303">
            <v>4523485</v>
          </cell>
          <cell r="K1303">
            <v>61</v>
          </cell>
          <cell r="L1303">
            <v>9871</v>
          </cell>
          <cell r="M1303">
            <v>61</v>
          </cell>
          <cell r="N1303">
            <v>14512</v>
          </cell>
        </row>
        <row r="1304">
          <cell r="A1304">
            <v>679340</v>
          </cell>
          <cell r="B1304" t="str">
            <v>12</v>
          </cell>
          <cell r="C1304" t="str">
            <v>Chaudière-Appalaches</v>
          </cell>
          <cell r="D1304" t="str">
            <v>Ferme Lebro inc.</v>
          </cell>
          <cell r="E1304" t="str">
            <v>Brochu(Éric)</v>
          </cell>
          <cell r="F1304" t="str">
            <v>1245, chemin St-Félix</v>
          </cell>
          <cell r="G1304" t="str">
            <v>Saint-Henri</v>
          </cell>
          <cell r="H1304" t="str">
            <v>G0R3E0</v>
          </cell>
          <cell r="I1304">
            <v>418</v>
          </cell>
          <cell r="J1304">
            <v>8822839</v>
          </cell>
          <cell r="K1304">
            <v>20</v>
          </cell>
          <cell r="L1304">
            <v>3553</v>
          </cell>
        </row>
        <row r="1305">
          <cell r="A1305">
            <v>679522</v>
          </cell>
          <cell r="B1305" t="str">
            <v>03</v>
          </cell>
          <cell r="C1305" t="str">
            <v>Capitale-Nationale</v>
          </cell>
          <cell r="D1305" t="str">
            <v>Ferme Jean-Yves Gauthier inc.</v>
          </cell>
          <cell r="E1305" t="str">
            <v>Gauthier(Jean-Yves)</v>
          </cell>
          <cell r="F1305" t="str">
            <v>403, rang St-Pierre</v>
          </cell>
          <cell r="G1305" t="str">
            <v>Saint-Irénée</v>
          </cell>
          <cell r="H1305" t="str">
            <v>G0T1V0</v>
          </cell>
          <cell r="I1305">
            <v>418</v>
          </cell>
          <cell r="J1305">
            <v>4528108</v>
          </cell>
          <cell r="K1305">
            <v>37</v>
          </cell>
          <cell r="L1305">
            <v>5819</v>
          </cell>
          <cell r="M1305">
            <v>35</v>
          </cell>
          <cell r="N1305">
            <v>2756</v>
          </cell>
        </row>
        <row r="1306">
          <cell r="A1306">
            <v>679811</v>
          </cell>
          <cell r="B1306" t="str">
            <v>16</v>
          </cell>
          <cell r="C1306" t="str">
            <v>Montérégie</v>
          </cell>
          <cell r="D1306" t="str">
            <v>Demers(Marc)</v>
          </cell>
          <cell r="F1306" t="str">
            <v>1080, rang 11</v>
          </cell>
          <cell r="G1306" t="str">
            <v>Roxton Falls</v>
          </cell>
          <cell r="H1306" t="str">
            <v>J0H1E0</v>
          </cell>
          <cell r="I1306">
            <v>450</v>
          </cell>
          <cell r="J1306">
            <v>5482250</v>
          </cell>
          <cell r="K1306">
            <v>44</v>
          </cell>
          <cell r="L1306">
            <v>8643</v>
          </cell>
          <cell r="M1306">
            <v>40</v>
          </cell>
          <cell r="N1306">
            <v>6476</v>
          </cell>
        </row>
        <row r="1307">
          <cell r="A1307">
            <v>679944</v>
          </cell>
          <cell r="B1307" t="str">
            <v>01</v>
          </cell>
          <cell r="C1307" t="str">
            <v>Bas-Saint-Laurent</v>
          </cell>
          <cell r="D1307" t="str">
            <v>Ferme Champlever inc.</v>
          </cell>
          <cell r="E1307" t="str">
            <v>Boulanger(Jean-Noël)</v>
          </cell>
          <cell r="F1307" t="str">
            <v>262 rang 2 Est</v>
          </cell>
          <cell r="G1307" t="str">
            <v>Saint-Fabien</v>
          </cell>
          <cell r="H1307" t="str">
            <v>G0L2Z0</v>
          </cell>
          <cell r="I1307">
            <v>418</v>
          </cell>
          <cell r="J1307">
            <v>8692352</v>
          </cell>
          <cell r="K1307">
            <v>22</v>
          </cell>
          <cell r="L1307">
            <v>2862</v>
          </cell>
          <cell r="M1307">
            <v>21</v>
          </cell>
          <cell r="N1307">
            <v>3452</v>
          </cell>
        </row>
        <row r="1308">
          <cell r="A1308">
            <v>681692</v>
          </cell>
          <cell r="B1308" t="str">
            <v>11</v>
          </cell>
          <cell r="C1308" t="str">
            <v>Gaspésie-Iles-de-la-Madeleine</v>
          </cell>
          <cell r="D1308" t="str">
            <v>Ferme Dufour &amp; Fils enr.</v>
          </cell>
          <cell r="E1308" t="str">
            <v>Dufour(Serge)</v>
          </cell>
          <cell r="F1308" t="str">
            <v>226, rang St-Hermel Sud</v>
          </cell>
          <cell r="G1308" t="str">
            <v>Saint-Alexis-de-Matapédia</v>
          </cell>
          <cell r="H1308" t="str">
            <v>G0J2E0</v>
          </cell>
          <cell r="I1308">
            <v>418</v>
          </cell>
          <cell r="J1308">
            <v>2991324</v>
          </cell>
          <cell r="K1308">
            <v>92</v>
          </cell>
          <cell r="L1308">
            <v>20286</v>
          </cell>
          <cell r="M1308">
            <v>95</v>
          </cell>
          <cell r="N1308">
            <v>20932</v>
          </cell>
        </row>
        <row r="1309">
          <cell r="A1309">
            <v>681924</v>
          </cell>
          <cell r="B1309" t="str">
            <v>01</v>
          </cell>
          <cell r="C1309" t="str">
            <v>Bas-Saint-Laurent</v>
          </cell>
          <cell r="D1309" t="str">
            <v>Ferme France et Guy D'Astous enr.</v>
          </cell>
          <cell r="E1309" t="str">
            <v>D'Astous(Guy et Guillaume)</v>
          </cell>
          <cell r="F1309" t="str">
            <v>107 rang 6 Ouest</v>
          </cell>
          <cell r="G1309" t="str">
            <v>Saint-Damase (de Matapédia)</v>
          </cell>
          <cell r="H1309" t="str">
            <v>G0J2J0</v>
          </cell>
          <cell r="I1309">
            <v>418</v>
          </cell>
          <cell r="J1309">
            <v>7762116</v>
          </cell>
          <cell r="K1309">
            <v>40</v>
          </cell>
          <cell r="L1309">
            <v>794</v>
          </cell>
          <cell r="M1309">
            <v>40</v>
          </cell>
        </row>
        <row r="1310">
          <cell r="A1310">
            <v>682930</v>
          </cell>
          <cell r="B1310" t="str">
            <v>05</v>
          </cell>
          <cell r="C1310" t="str">
            <v>Estrie</v>
          </cell>
          <cell r="D1310" t="str">
            <v>Ferme Melboro Holstein  enr.</v>
          </cell>
          <cell r="E1310" t="str">
            <v>Morrison(Douglas)</v>
          </cell>
          <cell r="F1310" t="str">
            <v>352, Morrison Rd R.R.1</v>
          </cell>
          <cell r="G1310" t="str">
            <v>Kingsbury</v>
          </cell>
          <cell r="H1310" t="str">
            <v>J0B1X0</v>
          </cell>
          <cell r="I1310">
            <v>819</v>
          </cell>
          <cell r="J1310">
            <v>8262755</v>
          </cell>
          <cell r="K1310">
            <v>33</v>
          </cell>
          <cell r="L1310">
            <v>3578</v>
          </cell>
          <cell r="M1310">
            <v>31</v>
          </cell>
          <cell r="N1310">
            <v>1685</v>
          </cell>
        </row>
        <row r="1311">
          <cell r="A1311">
            <v>682955</v>
          </cell>
          <cell r="B1311" t="str">
            <v>05</v>
          </cell>
          <cell r="C1311" t="str">
            <v>Estrie</v>
          </cell>
          <cell r="D1311" t="str">
            <v>O'Brien(Linda)</v>
          </cell>
          <cell r="E1311" t="str">
            <v>O'Brien(Linda)</v>
          </cell>
          <cell r="F1311" t="str">
            <v>420 Jordan Hill</v>
          </cell>
          <cell r="G1311" t="str">
            <v>Cookshire-Eaton</v>
          </cell>
          <cell r="H1311" t="str">
            <v>J0B1M0</v>
          </cell>
          <cell r="I1311">
            <v>819</v>
          </cell>
          <cell r="J1311">
            <v>8753501</v>
          </cell>
          <cell r="K1311">
            <v>44</v>
          </cell>
          <cell r="L1311">
            <v>6339</v>
          </cell>
          <cell r="M1311">
            <v>42</v>
          </cell>
          <cell r="N1311">
            <v>4763</v>
          </cell>
        </row>
        <row r="1312">
          <cell r="A1312">
            <v>683409</v>
          </cell>
          <cell r="B1312" t="str">
            <v>05</v>
          </cell>
          <cell r="C1312" t="str">
            <v>Estrie</v>
          </cell>
          <cell r="D1312" t="str">
            <v>Ferme Mavincy</v>
          </cell>
          <cell r="E1312" t="str">
            <v>Montminy(Vincent)</v>
          </cell>
          <cell r="F1312" t="str">
            <v>60, chemin Marquis</v>
          </cell>
          <cell r="G1312" t="str">
            <v>East Hereford</v>
          </cell>
          <cell r="H1312" t="str">
            <v>J0B1S0</v>
          </cell>
          <cell r="I1312">
            <v>819</v>
          </cell>
          <cell r="J1312">
            <v>8442305</v>
          </cell>
          <cell r="K1312">
            <v>81</v>
          </cell>
          <cell r="L1312">
            <v>15807</v>
          </cell>
          <cell r="M1312">
            <v>77</v>
          </cell>
          <cell r="N1312">
            <v>17781</v>
          </cell>
        </row>
        <row r="1313">
          <cell r="A1313">
            <v>683615</v>
          </cell>
          <cell r="B1313" t="str">
            <v>02</v>
          </cell>
          <cell r="C1313" t="str">
            <v>Saguenay-Lac-Saint-Jean</v>
          </cell>
          <cell r="D1313" t="str">
            <v>Ferme Mélodie</v>
          </cell>
          <cell r="E1313" t="str">
            <v>Munger(Antoine)</v>
          </cell>
          <cell r="F1313" t="str">
            <v>922 rang St-Léandre</v>
          </cell>
          <cell r="G1313" t="str">
            <v>Hébertville</v>
          </cell>
          <cell r="H1313" t="str">
            <v>G8N1A1</v>
          </cell>
          <cell r="I1313">
            <v>418</v>
          </cell>
          <cell r="J1313">
            <v>3432292</v>
          </cell>
          <cell r="K1313">
            <v>28</v>
          </cell>
          <cell r="L1313">
            <v>2341</v>
          </cell>
          <cell r="M1313">
            <v>30</v>
          </cell>
          <cell r="N1313">
            <v>2544</v>
          </cell>
        </row>
        <row r="1314">
          <cell r="A1314">
            <v>683854</v>
          </cell>
          <cell r="B1314" t="str">
            <v>12</v>
          </cell>
          <cell r="C1314" t="str">
            <v>Chaudière-Appalaches</v>
          </cell>
          <cell r="D1314" t="str">
            <v>Gosselin Yvon &amp; Poulin Line</v>
          </cell>
          <cell r="F1314" t="str">
            <v>1140, rang 12</v>
          </cell>
          <cell r="G1314" t="str">
            <v>Sainte-Agathe-de-Lotbinière</v>
          </cell>
          <cell r="H1314" t="str">
            <v>G0S2A0</v>
          </cell>
          <cell r="I1314">
            <v>418</v>
          </cell>
          <cell r="J1314">
            <v>5992275</v>
          </cell>
          <cell r="K1314">
            <v>74</v>
          </cell>
          <cell r="L1314">
            <v>14268</v>
          </cell>
          <cell r="M1314">
            <v>73</v>
          </cell>
          <cell r="N1314">
            <v>16986</v>
          </cell>
        </row>
        <row r="1315">
          <cell r="A1315">
            <v>684266</v>
          </cell>
          <cell r="B1315" t="str">
            <v>12</v>
          </cell>
          <cell r="C1315" t="str">
            <v>Chaudière-Appalaches</v>
          </cell>
          <cell r="D1315" t="str">
            <v>Ferme Leston enr.</v>
          </cell>
          <cell r="E1315" t="str">
            <v>Lessard(Denis)</v>
          </cell>
          <cell r="F1315" t="str">
            <v>350, Route 271 Nord</v>
          </cell>
          <cell r="G1315" t="str">
            <v>Saint-Éphrem-de-Beauce</v>
          </cell>
          <cell r="H1315" t="str">
            <v>G0M1R0</v>
          </cell>
          <cell r="I1315">
            <v>418</v>
          </cell>
          <cell r="J1315">
            <v>4845705</v>
          </cell>
          <cell r="K1315">
            <v>21</v>
          </cell>
          <cell r="L1315">
            <v>340</v>
          </cell>
        </row>
        <row r="1316">
          <cell r="A1316">
            <v>684415</v>
          </cell>
          <cell r="B1316" t="str">
            <v>12</v>
          </cell>
          <cell r="C1316" t="str">
            <v>Chaudière-Appalaches</v>
          </cell>
          <cell r="D1316" t="str">
            <v>Ferme G.M.G. Bourgault inc.</v>
          </cell>
          <cell r="E1316" t="str">
            <v>Giroux(Gilles Bourgault &amp; Madeleine)</v>
          </cell>
          <cell r="F1316" t="str">
            <v>400, route 269</v>
          </cell>
          <cell r="G1316" t="str">
            <v>Saint-Sylvestre</v>
          </cell>
          <cell r="H1316" t="str">
            <v>G0S3C0</v>
          </cell>
          <cell r="I1316">
            <v>418</v>
          </cell>
          <cell r="J1316">
            <v>5962703</v>
          </cell>
          <cell r="K1316">
            <v>45</v>
          </cell>
          <cell r="L1316">
            <v>9395</v>
          </cell>
          <cell r="M1316">
            <v>48</v>
          </cell>
          <cell r="N1316">
            <v>9722</v>
          </cell>
        </row>
        <row r="1317">
          <cell r="A1317">
            <v>684472</v>
          </cell>
          <cell r="B1317" t="str">
            <v>05</v>
          </cell>
          <cell r="C1317" t="str">
            <v>Estrie</v>
          </cell>
          <cell r="D1317" t="str">
            <v>Brand(Alexander)</v>
          </cell>
          <cell r="F1317" t="str">
            <v>4440, route 143</v>
          </cell>
          <cell r="G1317" t="str">
            <v>Hatley</v>
          </cell>
          <cell r="H1317" t="str">
            <v>J0B4B0</v>
          </cell>
          <cell r="I1317">
            <v>819</v>
          </cell>
          <cell r="J1317">
            <v>8422051</v>
          </cell>
          <cell r="K1317">
            <v>45</v>
          </cell>
          <cell r="L1317">
            <v>5103</v>
          </cell>
          <cell r="M1317">
            <v>48</v>
          </cell>
          <cell r="N1317">
            <v>9290</v>
          </cell>
        </row>
        <row r="1318">
          <cell r="A1318">
            <v>685115</v>
          </cell>
          <cell r="B1318" t="str">
            <v>12</v>
          </cell>
          <cell r="C1318" t="str">
            <v>Chaudière-Appalaches</v>
          </cell>
          <cell r="D1318" t="str">
            <v>Martineau(Clément)</v>
          </cell>
          <cell r="F1318" t="str">
            <v>675, rang 10</v>
          </cell>
          <cell r="G1318" t="str">
            <v>Sainte-Agathe-de-Lotbinière</v>
          </cell>
          <cell r="H1318" t="str">
            <v>G0S2A0</v>
          </cell>
          <cell r="I1318">
            <v>418</v>
          </cell>
          <cell r="J1318">
            <v>5992924</v>
          </cell>
          <cell r="K1318">
            <v>53</v>
          </cell>
          <cell r="L1318">
            <v>11949</v>
          </cell>
          <cell r="M1318">
            <v>54</v>
          </cell>
          <cell r="N1318">
            <v>13462</v>
          </cell>
        </row>
        <row r="1319">
          <cell r="A1319">
            <v>685578</v>
          </cell>
          <cell r="B1319" t="str">
            <v>12</v>
          </cell>
          <cell r="C1319" t="str">
            <v>Chaudière-Appalaches</v>
          </cell>
          <cell r="D1319" t="str">
            <v>Binet(Mario)</v>
          </cell>
          <cell r="F1319" t="str">
            <v>1851, route Kennedy</v>
          </cell>
          <cell r="G1319" t="str">
            <v>Scott</v>
          </cell>
          <cell r="H1319" t="str">
            <v>G0S3G0</v>
          </cell>
          <cell r="I1319">
            <v>418</v>
          </cell>
          <cell r="J1319">
            <v>3872189</v>
          </cell>
          <cell r="K1319">
            <v>32</v>
          </cell>
          <cell r="L1319">
            <v>11397</v>
          </cell>
          <cell r="M1319">
            <v>28</v>
          </cell>
          <cell r="N1319">
            <v>7700</v>
          </cell>
        </row>
        <row r="1320">
          <cell r="A1320">
            <v>685776</v>
          </cell>
          <cell r="B1320" t="str">
            <v>03</v>
          </cell>
          <cell r="C1320" t="str">
            <v>Capitale-Nationale</v>
          </cell>
          <cell r="D1320" t="str">
            <v>Ferme Bernard Gauthier inc.</v>
          </cell>
          <cell r="E1320" t="str">
            <v>Gauthier(Bernard)</v>
          </cell>
          <cell r="F1320" t="str">
            <v>476, rang Saint-Nicolas</v>
          </cell>
          <cell r="G1320" t="str">
            <v>Saint-Irénée</v>
          </cell>
          <cell r="H1320" t="str">
            <v>G0T1V0</v>
          </cell>
          <cell r="I1320">
            <v>418</v>
          </cell>
          <cell r="J1320">
            <v>4528249</v>
          </cell>
          <cell r="K1320">
            <v>36</v>
          </cell>
          <cell r="L1320">
            <v>6587</v>
          </cell>
          <cell r="M1320">
            <v>35</v>
          </cell>
          <cell r="N1320">
            <v>6349</v>
          </cell>
        </row>
        <row r="1321">
          <cell r="A1321">
            <v>685883</v>
          </cell>
          <cell r="B1321" t="str">
            <v>15</v>
          </cell>
          <cell r="C1321" t="str">
            <v>Laurentides</v>
          </cell>
          <cell r="D1321" t="str">
            <v>Paquette Mario &amp; Piché Danielle</v>
          </cell>
          <cell r="F1321" t="str">
            <v>239 rang 1 Wurtèle</v>
          </cell>
          <cell r="G1321" t="str">
            <v>Ferme-Neuve</v>
          </cell>
          <cell r="H1321" t="str">
            <v>J0W1C0</v>
          </cell>
          <cell r="I1321">
            <v>819</v>
          </cell>
          <cell r="J1321">
            <v>5873883</v>
          </cell>
          <cell r="K1321">
            <v>160</v>
          </cell>
          <cell r="L1321">
            <v>43236</v>
          </cell>
          <cell r="M1321">
            <v>166</v>
          </cell>
          <cell r="N1321">
            <v>52022</v>
          </cell>
        </row>
        <row r="1322">
          <cell r="A1322">
            <v>685925</v>
          </cell>
          <cell r="B1322" t="str">
            <v>12</v>
          </cell>
          <cell r="C1322" t="str">
            <v>Chaudière-Appalaches</v>
          </cell>
          <cell r="D1322" t="str">
            <v>Ferme Benré inc.</v>
          </cell>
          <cell r="E1322" t="str">
            <v>Godbout(Benoit et Réal-L.)</v>
          </cell>
          <cell r="F1322" t="str">
            <v>33, rang 2 Ouest</v>
          </cell>
          <cell r="G1322" t="str">
            <v>Saint-Gervais</v>
          </cell>
          <cell r="H1322" t="str">
            <v>G0R3C0</v>
          </cell>
          <cell r="I1322">
            <v>418</v>
          </cell>
          <cell r="J1322">
            <v>8876425</v>
          </cell>
          <cell r="K1322">
            <v>31</v>
          </cell>
          <cell r="L1322">
            <v>3515</v>
          </cell>
          <cell r="M1322">
            <v>36</v>
          </cell>
          <cell r="N1322">
            <v>4694</v>
          </cell>
        </row>
        <row r="1323">
          <cell r="A1323">
            <v>685974</v>
          </cell>
          <cell r="B1323" t="str">
            <v>17</v>
          </cell>
          <cell r="C1323" t="str">
            <v>Centre-du-Québec</v>
          </cell>
          <cell r="D1323" t="str">
            <v>Ferme Komo inc.</v>
          </cell>
          <cell r="E1323" t="str">
            <v>Comeau(Dominique)</v>
          </cell>
          <cell r="F1323" t="str">
            <v>145, rang 10</v>
          </cell>
          <cell r="G1323" t="str">
            <v>Saint-Léonard-d'Aston</v>
          </cell>
          <cell r="H1323" t="str">
            <v>J0C1M0</v>
          </cell>
          <cell r="I1323">
            <v>819</v>
          </cell>
          <cell r="J1323">
            <v>3992385</v>
          </cell>
          <cell r="K1323">
            <v>42</v>
          </cell>
          <cell r="L1323">
            <v>5038</v>
          </cell>
          <cell r="M1323">
            <v>42</v>
          </cell>
          <cell r="N1323">
            <v>9526</v>
          </cell>
        </row>
        <row r="1324">
          <cell r="A1324">
            <v>686568</v>
          </cell>
          <cell r="B1324" t="str">
            <v>05</v>
          </cell>
          <cell r="C1324" t="str">
            <v>Estrie</v>
          </cell>
          <cell r="D1324" t="str">
            <v>Desmarais Nella &amp; Gagné Richard</v>
          </cell>
          <cell r="E1324" t="str">
            <v>Gagné(Nella Desmarais &amp; Richard)</v>
          </cell>
          <cell r="F1324" t="str">
            <v>1063, route 108</v>
          </cell>
          <cell r="G1324" t="str">
            <v>Bury</v>
          </cell>
          <cell r="H1324" t="str">
            <v>J0B1J0</v>
          </cell>
          <cell r="I1324">
            <v>819</v>
          </cell>
          <cell r="J1324">
            <v>8773362</v>
          </cell>
          <cell r="K1324">
            <v>29</v>
          </cell>
          <cell r="L1324">
            <v>7389</v>
          </cell>
          <cell r="M1324">
            <v>28</v>
          </cell>
          <cell r="N1324">
            <v>6656</v>
          </cell>
        </row>
        <row r="1325">
          <cell r="A1325">
            <v>686584</v>
          </cell>
          <cell r="B1325" t="str">
            <v>05</v>
          </cell>
          <cell r="C1325" t="str">
            <v>Estrie</v>
          </cell>
          <cell r="D1325" t="str">
            <v>Curtis(Brian)</v>
          </cell>
          <cell r="F1325" t="str">
            <v>2250 Curtis Rd</v>
          </cell>
          <cell r="G1325" t="str">
            <v>Stanstead-Est</v>
          </cell>
          <cell r="H1325" t="str">
            <v>J0B3E0</v>
          </cell>
          <cell r="I1325">
            <v>819</v>
          </cell>
          <cell r="J1325">
            <v>8762666</v>
          </cell>
          <cell r="K1325">
            <v>19</v>
          </cell>
          <cell r="L1325">
            <v>2513</v>
          </cell>
          <cell r="M1325">
            <v>18</v>
          </cell>
          <cell r="N1325">
            <v>1059</v>
          </cell>
        </row>
        <row r="1326">
          <cell r="A1326">
            <v>686949</v>
          </cell>
          <cell r="B1326" t="str">
            <v>08</v>
          </cell>
          <cell r="C1326" t="str">
            <v>Abitibi-Témiscamingue</v>
          </cell>
          <cell r="D1326" t="str">
            <v>Ranch Fort Abitibi inc.</v>
          </cell>
          <cell r="E1326" t="str">
            <v>Carle(Daniel)</v>
          </cell>
          <cell r="F1326" t="str">
            <v>Case postale 89</v>
          </cell>
          <cell r="G1326" t="str">
            <v>Gallichan</v>
          </cell>
          <cell r="H1326" t="str">
            <v>J0Z2B0</v>
          </cell>
          <cell r="I1326">
            <v>819</v>
          </cell>
          <cell r="J1326">
            <v>7876101</v>
          </cell>
          <cell r="K1326">
            <v>243</v>
          </cell>
          <cell r="L1326">
            <v>60723</v>
          </cell>
          <cell r="M1326">
            <v>187</v>
          </cell>
          <cell r="N1326">
            <v>2312</v>
          </cell>
        </row>
        <row r="1327">
          <cell r="A1327">
            <v>687418</v>
          </cell>
          <cell r="B1327" t="str">
            <v>12</v>
          </cell>
          <cell r="C1327" t="str">
            <v>Chaudière-Appalaches</v>
          </cell>
          <cell r="D1327" t="str">
            <v>Ferme Fernand Quirion</v>
          </cell>
          <cell r="E1327" t="str">
            <v>Quirion(Fernand)</v>
          </cell>
          <cell r="F1327" t="str">
            <v>970, Rang 8 Sud</v>
          </cell>
          <cell r="G1327" t="str">
            <v>Adstock</v>
          </cell>
          <cell r="H1327" t="str">
            <v>G0N1S0</v>
          </cell>
          <cell r="I1327">
            <v>418</v>
          </cell>
          <cell r="J1327">
            <v>3359522</v>
          </cell>
          <cell r="K1327">
            <v>49</v>
          </cell>
          <cell r="L1327">
            <v>7504</v>
          </cell>
          <cell r="M1327">
            <v>46</v>
          </cell>
          <cell r="N1327">
            <v>7985</v>
          </cell>
        </row>
        <row r="1328">
          <cell r="A1328">
            <v>687533</v>
          </cell>
          <cell r="B1328" t="str">
            <v>12</v>
          </cell>
          <cell r="C1328" t="str">
            <v>Chaudière-Appalaches</v>
          </cell>
          <cell r="D1328" t="str">
            <v>Ferme Powell enr.</v>
          </cell>
          <cell r="E1328" t="str">
            <v>Powell(Kenneth)</v>
          </cell>
          <cell r="F1328" t="str">
            <v>1123, rang St-Pierre</v>
          </cell>
          <cell r="G1328" t="str">
            <v>Sainte-Agathe-de-Lotbinière</v>
          </cell>
          <cell r="H1328" t="str">
            <v>G0S2A0</v>
          </cell>
          <cell r="I1328">
            <v>418</v>
          </cell>
          <cell r="J1328">
            <v>5992711</v>
          </cell>
          <cell r="K1328">
            <v>72</v>
          </cell>
          <cell r="L1328">
            <v>13938</v>
          </cell>
          <cell r="M1328">
            <v>74</v>
          </cell>
          <cell r="N1328">
            <v>14610</v>
          </cell>
        </row>
        <row r="1329">
          <cell r="A1329">
            <v>687871</v>
          </cell>
          <cell r="B1329" t="str">
            <v>16</v>
          </cell>
          <cell r="C1329" t="str">
            <v>Montérégie</v>
          </cell>
          <cell r="D1329" t="str">
            <v>Ferme au Tournant enr.</v>
          </cell>
          <cell r="E1329" t="str">
            <v>Giugovaz(Mario Jr)</v>
          </cell>
          <cell r="F1329" t="str">
            <v>652 rg Chartier</v>
          </cell>
          <cell r="G1329" t="str">
            <v>Mont-Saint-Grégoire</v>
          </cell>
          <cell r="H1329" t="str">
            <v>J0J1K0</v>
          </cell>
          <cell r="I1329">
            <v>450</v>
          </cell>
          <cell r="J1329">
            <v>3466904</v>
          </cell>
          <cell r="K1329">
            <v>53</v>
          </cell>
          <cell r="L1329">
            <v>8565</v>
          </cell>
          <cell r="M1329">
            <v>50</v>
          </cell>
          <cell r="N1329">
            <v>5443</v>
          </cell>
        </row>
        <row r="1330">
          <cell r="A1330">
            <v>688135</v>
          </cell>
          <cell r="B1330" t="str">
            <v>05</v>
          </cell>
          <cell r="C1330" t="str">
            <v>Estrie</v>
          </cell>
          <cell r="D1330" t="str">
            <v>Brus(Gerry)</v>
          </cell>
          <cell r="E1330" t="str">
            <v>Brus(Gerry)</v>
          </cell>
          <cell r="F1330" t="str">
            <v>455, ch. Brown's Hill</v>
          </cell>
          <cell r="G1330" t="str">
            <v>Ayer's Cliff</v>
          </cell>
          <cell r="H1330" t="str">
            <v>J0B1C0</v>
          </cell>
          <cell r="I1330">
            <v>819</v>
          </cell>
          <cell r="J1330">
            <v>8384440</v>
          </cell>
          <cell r="K1330">
            <v>54</v>
          </cell>
          <cell r="L1330">
            <v>4314</v>
          </cell>
          <cell r="M1330">
            <v>49</v>
          </cell>
          <cell r="N1330">
            <v>1683</v>
          </cell>
        </row>
        <row r="1331">
          <cell r="A1331">
            <v>688663</v>
          </cell>
          <cell r="B1331" t="str">
            <v>11</v>
          </cell>
          <cell r="C1331" t="str">
            <v>Gaspésie-Iles-de-la-Madeleine</v>
          </cell>
          <cell r="D1331" t="str">
            <v>Ferme La Fresnaye</v>
          </cell>
          <cell r="E1331" t="str">
            <v>Lavigne(Hélène Guénette et Rubens)</v>
          </cell>
          <cell r="F1331" t="str">
            <v>105, rang des Robichaud</v>
          </cell>
          <cell r="G1331" t="str">
            <v>Saint-François-d'Assise</v>
          </cell>
          <cell r="H1331" t="str">
            <v>G0J2N0</v>
          </cell>
          <cell r="I1331">
            <v>418</v>
          </cell>
          <cell r="J1331">
            <v>2992857</v>
          </cell>
          <cell r="K1331">
            <v>118</v>
          </cell>
          <cell r="L1331">
            <v>2722</v>
          </cell>
          <cell r="M1331">
            <v>33</v>
          </cell>
        </row>
        <row r="1332">
          <cell r="A1332">
            <v>688861</v>
          </cell>
          <cell r="B1332" t="str">
            <v>12</v>
          </cell>
          <cell r="C1332" t="str">
            <v>Chaudière-Appalaches</v>
          </cell>
          <cell r="D1332" t="str">
            <v>Ferme Simon Lessard</v>
          </cell>
          <cell r="E1332" t="str">
            <v>Lessard(Simon)</v>
          </cell>
          <cell r="F1332" t="str">
            <v>5141 Vieille route</v>
          </cell>
          <cell r="G1332" t="str">
            <v>East Broughton</v>
          </cell>
          <cell r="H1332" t="str">
            <v>G0N1G0</v>
          </cell>
          <cell r="I1332">
            <v>418</v>
          </cell>
          <cell r="J1332">
            <v>4272290</v>
          </cell>
          <cell r="K1332">
            <v>76</v>
          </cell>
          <cell r="L1332">
            <v>16585</v>
          </cell>
          <cell r="M1332">
            <v>73</v>
          </cell>
          <cell r="N1332">
            <v>15030</v>
          </cell>
        </row>
        <row r="1333">
          <cell r="A1333">
            <v>688960</v>
          </cell>
          <cell r="B1333" t="str">
            <v>05</v>
          </cell>
          <cell r="C1333" t="str">
            <v>Estrie</v>
          </cell>
          <cell r="D1333" t="str">
            <v>Connolly(Bobby)</v>
          </cell>
          <cell r="F1333" t="str">
            <v>330, 6e Rang</v>
          </cell>
          <cell r="G1333" t="str">
            <v>Saint-Georges-de-Windsor</v>
          </cell>
          <cell r="H1333" t="str">
            <v>J0A1J0</v>
          </cell>
          <cell r="I1333">
            <v>819</v>
          </cell>
          <cell r="J1333">
            <v>8453820</v>
          </cell>
          <cell r="K1333">
            <v>54</v>
          </cell>
          <cell r="L1333">
            <v>4719</v>
          </cell>
          <cell r="M1333">
            <v>47</v>
          </cell>
          <cell r="N1333">
            <v>3493</v>
          </cell>
        </row>
        <row r="1334">
          <cell r="A1334">
            <v>689786</v>
          </cell>
          <cell r="B1334" t="str">
            <v>07</v>
          </cell>
          <cell r="C1334" t="str">
            <v>Outaouais</v>
          </cell>
          <cell r="D1334" t="str">
            <v>Hunt(Greg)</v>
          </cell>
          <cell r="F1334" t="str">
            <v>204, Haley Road</v>
          </cell>
          <cell r="G1334" t="str">
            <v>Fort-Coulonge</v>
          </cell>
          <cell r="H1334" t="str">
            <v>J0X1R0</v>
          </cell>
          <cell r="I1334">
            <v>819</v>
          </cell>
          <cell r="J1334">
            <v>6833526</v>
          </cell>
          <cell r="K1334">
            <v>22</v>
          </cell>
          <cell r="L1334">
            <v>4082</v>
          </cell>
          <cell r="M1334">
            <v>26</v>
          </cell>
          <cell r="N1334">
            <v>5509</v>
          </cell>
        </row>
        <row r="1335">
          <cell r="A1335">
            <v>689802</v>
          </cell>
          <cell r="B1335" t="str">
            <v>17</v>
          </cell>
          <cell r="C1335" t="str">
            <v>Centre-du-Québec</v>
          </cell>
          <cell r="D1335" t="str">
            <v>Ferme Beljoco S.E.N.C.</v>
          </cell>
          <cell r="E1335" t="str">
            <v>Trottier(Marco)</v>
          </cell>
          <cell r="F1335" t="str">
            <v>561, rang 11</v>
          </cell>
          <cell r="G1335" t="str">
            <v>Wickham</v>
          </cell>
          <cell r="H1335" t="str">
            <v>J0C1S0</v>
          </cell>
          <cell r="I1335">
            <v>819</v>
          </cell>
          <cell r="J1335">
            <v>3987754</v>
          </cell>
          <cell r="K1335">
            <v>23</v>
          </cell>
          <cell r="L1335">
            <v>5774</v>
          </cell>
          <cell r="M1335">
            <v>18</v>
          </cell>
          <cell r="N1335">
            <v>454</v>
          </cell>
        </row>
        <row r="1336">
          <cell r="A1336">
            <v>689935</v>
          </cell>
          <cell r="B1336" t="str">
            <v>17</v>
          </cell>
          <cell r="C1336" t="str">
            <v>Centre-du-Québec</v>
          </cell>
          <cell r="D1336" t="str">
            <v>Bibeau(Claude)</v>
          </cell>
          <cell r="F1336" t="str">
            <v>708, rang 7 Ouest</v>
          </cell>
          <cell r="G1336" t="str">
            <v>Laurierville</v>
          </cell>
          <cell r="H1336" t="str">
            <v>G0S1P0</v>
          </cell>
          <cell r="I1336">
            <v>819</v>
          </cell>
          <cell r="J1336">
            <v>3654731</v>
          </cell>
          <cell r="K1336">
            <v>16</v>
          </cell>
          <cell r="L1336">
            <v>3985</v>
          </cell>
          <cell r="M1336">
            <v>16</v>
          </cell>
          <cell r="N1336">
            <v>3141</v>
          </cell>
        </row>
        <row r="1337">
          <cell r="A1337">
            <v>691030</v>
          </cell>
          <cell r="B1337" t="str">
            <v>07</v>
          </cell>
          <cell r="C1337" t="str">
            <v>Outaouais</v>
          </cell>
          <cell r="D1337" t="str">
            <v>Ferme Dellaway</v>
          </cell>
          <cell r="E1337" t="str">
            <v>Hobbs(Gardell)</v>
          </cell>
          <cell r="F1337" t="str">
            <v>3877 Steele Line Road, R.R. 1</v>
          </cell>
          <cell r="G1337" t="str">
            <v>Pontiac</v>
          </cell>
          <cell r="H1337" t="str">
            <v>J0X2V0</v>
          </cell>
          <cell r="I1337">
            <v>819</v>
          </cell>
          <cell r="J1337">
            <v>4582426</v>
          </cell>
          <cell r="K1337">
            <v>64</v>
          </cell>
          <cell r="L1337">
            <v>16616</v>
          </cell>
          <cell r="M1337">
            <v>60</v>
          </cell>
          <cell r="N1337">
            <v>20829</v>
          </cell>
        </row>
        <row r="1338">
          <cell r="A1338">
            <v>691659</v>
          </cell>
          <cell r="B1338" t="str">
            <v>12</v>
          </cell>
          <cell r="C1338" t="str">
            <v>Chaudière-Appalaches</v>
          </cell>
          <cell r="D1338" t="str">
            <v>D.C.S. Lemelin enr.</v>
          </cell>
          <cell r="E1338" t="str">
            <v>Picard(Denis Lemelin et Claudette)</v>
          </cell>
          <cell r="F1338" t="str">
            <v>105, 1er Rang</v>
          </cell>
          <cell r="G1338" t="str">
            <v>Saint-Raphaël</v>
          </cell>
          <cell r="H1338" t="str">
            <v>G0R4C0</v>
          </cell>
          <cell r="I1338">
            <v>418</v>
          </cell>
          <cell r="J1338">
            <v>2433146</v>
          </cell>
          <cell r="K1338">
            <v>87</v>
          </cell>
          <cell r="L1338">
            <v>29070</v>
          </cell>
          <cell r="M1338">
            <v>89</v>
          </cell>
          <cell r="N1338">
            <v>25248</v>
          </cell>
        </row>
        <row r="1339">
          <cell r="A1339">
            <v>691972</v>
          </cell>
          <cell r="B1339" t="str">
            <v>07</v>
          </cell>
          <cell r="C1339" t="str">
            <v>Outaouais</v>
          </cell>
          <cell r="D1339" t="str">
            <v>Nesbitt(Charleen)</v>
          </cell>
          <cell r="F1339" t="str">
            <v>45, Kelly Road</v>
          </cell>
          <cell r="G1339" t="str">
            <v>Gatineau</v>
          </cell>
          <cell r="H1339" t="str">
            <v>J9H5E1</v>
          </cell>
          <cell r="I1339">
            <v>819</v>
          </cell>
          <cell r="J1339">
            <v>8271714</v>
          </cell>
          <cell r="K1339">
            <v>62</v>
          </cell>
          <cell r="L1339">
            <v>7144</v>
          </cell>
          <cell r="M1339">
            <v>53</v>
          </cell>
          <cell r="N1339">
            <v>7750</v>
          </cell>
        </row>
        <row r="1340">
          <cell r="A1340">
            <v>692418</v>
          </cell>
          <cell r="B1340" t="str">
            <v>15</v>
          </cell>
          <cell r="C1340" t="str">
            <v>Laurentides</v>
          </cell>
          <cell r="D1340" t="str">
            <v>Therrien(Claude)</v>
          </cell>
          <cell r="F1340" t="str">
            <v>35, route Ste-Anne, route 309</v>
          </cell>
          <cell r="G1340" t="str">
            <v>Sainte-Anne-du-Lac</v>
          </cell>
          <cell r="H1340" t="str">
            <v>J0W1V0</v>
          </cell>
          <cell r="I1340">
            <v>819</v>
          </cell>
          <cell r="J1340">
            <v>5862401</v>
          </cell>
          <cell r="K1340">
            <v>126</v>
          </cell>
          <cell r="L1340">
            <v>29852</v>
          </cell>
          <cell r="M1340">
            <v>115</v>
          </cell>
          <cell r="N1340">
            <v>35625</v>
          </cell>
        </row>
        <row r="1341">
          <cell r="A1341">
            <v>692673</v>
          </cell>
          <cell r="B1341" t="str">
            <v>16</v>
          </cell>
          <cell r="C1341" t="str">
            <v>Montérégie</v>
          </cell>
          <cell r="D1341" t="str">
            <v>Ferme Piber enr.</v>
          </cell>
          <cell r="F1341" t="str">
            <v>835, chemin Scenic</v>
          </cell>
          <cell r="G1341" t="str">
            <v>Sutton</v>
          </cell>
          <cell r="H1341" t="str">
            <v>J0E2K0</v>
          </cell>
          <cell r="I1341">
            <v>450</v>
          </cell>
          <cell r="J1341">
            <v>5385582</v>
          </cell>
          <cell r="K1341">
            <v>21</v>
          </cell>
          <cell r="L1341">
            <v>2435</v>
          </cell>
          <cell r="M1341">
            <v>27</v>
          </cell>
          <cell r="N1341">
            <v>2135</v>
          </cell>
        </row>
        <row r="1342">
          <cell r="A1342">
            <v>692731</v>
          </cell>
          <cell r="B1342" t="str">
            <v>01</v>
          </cell>
          <cell r="C1342" t="str">
            <v>Bas-Saint-Laurent</v>
          </cell>
          <cell r="D1342" t="str">
            <v>Ferme du Patrimoine S.E.N.C.</v>
          </cell>
          <cell r="E1342" t="str">
            <v>Smith(Louis)</v>
          </cell>
          <cell r="F1342" t="str">
            <v>513, route de la Mer</v>
          </cell>
          <cell r="G1342" t="str">
            <v>Sainte-Flavie</v>
          </cell>
          <cell r="H1342" t="str">
            <v>G0J2L0</v>
          </cell>
          <cell r="I1342">
            <v>418</v>
          </cell>
          <cell r="J1342">
            <v>7753423</v>
          </cell>
          <cell r="K1342">
            <v>71</v>
          </cell>
          <cell r="L1342">
            <v>12558</v>
          </cell>
          <cell r="M1342">
            <v>65</v>
          </cell>
          <cell r="N1342">
            <v>12701</v>
          </cell>
        </row>
        <row r="1343">
          <cell r="A1343">
            <v>693176</v>
          </cell>
          <cell r="B1343" t="str">
            <v>17</v>
          </cell>
          <cell r="C1343" t="str">
            <v>Centre-du-Québec</v>
          </cell>
          <cell r="D1343" t="str">
            <v>Larouche(Joanne)</v>
          </cell>
          <cell r="F1343" t="str">
            <v>14500, chemin Héon</v>
          </cell>
          <cell r="G1343" t="str">
            <v>Bécancour</v>
          </cell>
          <cell r="H1343" t="str">
            <v>G9H1N6</v>
          </cell>
          <cell r="I1343">
            <v>819</v>
          </cell>
          <cell r="J1343">
            <v>2332568</v>
          </cell>
          <cell r="K1343">
            <v>83</v>
          </cell>
          <cell r="M1343">
            <v>54</v>
          </cell>
        </row>
        <row r="1344">
          <cell r="A1344">
            <v>693242</v>
          </cell>
          <cell r="B1344" t="str">
            <v>03</v>
          </cell>
          <cell r="C1344" t="str">
            <v>Capitale-Nationale</v>
          </cell>
          <cell r="D1344" t="str">
            <v>Ferme R. &amp; D.Trottier enr.</v>
          </cell>
          <cell r="E1344" t="str">
            <v>Trottier(Daniel)</v>
          </cell>
          <cell r="F1344" t="str">
            <v>858, Route 138</v>
          </cell>
          <cell r="G1344" t="str">
            <v>Grondines</v>
          </cell>
          <cell r="H1344" t="str">
            <v>G0A1W0</v>
          </cell>
          <cell r="I1344">
            <v>418</v>
          </cell>
          <cell r="J1344">
            <v>2688400</v>
          </cell>
          <cell r="K1344">
            <v>137</v>
          </cell>
          <cell r="L1344">
            <v>5342</v>
          </cell>
          <cell r="M1344">
            <v>129</v>
          </cell>
          <cell r="N1344">
            <v>6274</v>
          </cell>
        </row>
        <row r="1345">
          <cell r="A1345">
            <v>693333</v>
          </cell>
          <cell r="B1345" t="str">
            <v>11</v>
          </cell>
          <cell r="C1345" t="str">
            <v>Gaspésie-Iles-de-la-Madeleine</v>
          </cell>
          <cell r="D1345" t="str">
            <v>Ferme Giro S.E.N.C.</v>
          </cell>
          <cell r="E1345" t="str">
            <v>Arsenault(Ghislain)</v>
          </cell>
          <cell r="F1345" t="str">
            <v>305, Thivierge</v>
          </cell>
          <cell r="G1345" t="str">
            <v>Bonaventure</v>
          </cell>
          <cell r="H1345" t="str">
            <v>G0C1E0</v>
          </cell>
          <cell r="I1345">
            <v>418</v>
          </cell>
          <cell r="J1345">
            <v>5343534</v>
          </cell>
          <cell r="K1345">
            <v>56</v>
          </cell>
          <cell r="L1345">
            <v>11346</v>
          </cell>
          <cell r="M1345">
            <v>61</v>
          </cell>
          <cell r="N1345">
            <v>11539</v>
          </cell>
        </row>
        <row r="1346">
          <cell r="A1346">
            <v>693473</v>
          </cell>
          <cell r="B1346" t="str">
            <v>05</v>
          </cell>
          <cell r="C1346" t="str">
            <v>Estrie</v>
          </cell>
          <cell r="D1346" t="str">
            <v>Giguère Luc &amp; Lessard Lise</v>
          </cell>
          <cell r="E1346" t="str">
            <v>Lessard(Luc Giguère et Lise)</v>
          </cell>
          <cell r="F1346" t="str">
            <v>501, 1re Avenue</v>
          </cell>
          <cell r="G1346" t="str">
            <v>Weedon</v>
          </cell>
          <cell r="H1346" t="str">
            <v>J0B3J0</v>
          </cell>
          <cell r="I1346">
            <v>819</v>
          </cell>
          <cell r="J1346">
            <v>8775071</v>
          </cell>
          <cell r="K1346">
            <v>50</v>
          </cell>
          <cell r="L1346">
            <v>9684</v>
          </cell>
          <cell r="M1346">
            <v>44</v>
          </cell>
          <cell r="N1346">
            <v>12085</v>
          </cell>
        </row>
        <row r="1347">
          <cell r="A1347">
            <v>693838</v>
          </cell>
          <cell r="B1347" t="str">
            <v>08</v>
          </cell>
          <cell r="C1347" t="str">
            <v>Abitibi-Témiscamingue</v>
          </cell>
          <cell r="D1347" t="str">
            <v>Goulet(Jacques)</v>
          </cell>
          <cell r="F1347" t="str">
            <v>106 rang des Montagnes</v>
          </cell>
          <cell r="G1347" t="str">
            <v>La Corne</v>
          </cell>
          <cell r="H1347" t="str">
            <v>J0Y1R0</v>
          </cell>
          <cell r="I1347">
            <v>819</v>
          </cell>
          <cell r="J1347">
            <v>7992525</v>
          </cell>
          <cell r="L1347">
            <v>58741</v>
          </cell>
          <cell r="N1347">
            <v>100149</v>
          </cell>
        </row>
        <row r="1348">
          <cell r="A1348">
            <v>694760</v>
          </cell>
          <cell r="B1348" t="str">
            <v>01</v>
          </cell>
          <cell r="C1348" t="str">
            <v>Bas-Saint-Laurent</v>
          </cell>
          <cell r="D1348" t="str">
            <v>Caron Jean-Cyr &amp; Gagnon Noëlla</v>
          </cell>
          <cell r="F1348" t="str">
            <v>367 chemin Fraserville</v>
          </cell>
          <cell r="G1348" t="str">
            <v>Rivière-du-Loup</v>
          </cell>
          <cell r="H1348" t="str">
            <v>G5R5M9</v>
          </cell>
          <cell r="I1348">
            <v>418</v>
          </cell>
          <cell r="J1348">
            <v>8943233</v>
          </cell>
          <cell r="K1348">
            <v>26</v>
          </cell>
          <cell r="L1348">
            <v>4518</v>
          </cell>
          <cell r="M1348">
            <v>19</v>
          </cell>
          <cell r="N1348">
            <v>9577</v>
          </cell>
        </row>
        <row r="1349">
          <cell r="A1349">
            <v>695429</v>
          </cell>
          <cell r="B1349" t="str">
            <v>16</v>
          </cell>
          <cell r="C1349" t="str">
            <v>Montérégie</v>
          </cell>
          <cell r="D1349" t="str">
            <v>Fleury(Gaétan)</v>
          </cell>
          <cell r="F1349" t="str">
            <v>506, route 139</v>
          </cell>
          <cell r="G1349" t="str">
            <v>Saint-Théodore-d'Acton</v>
          </cell>
          <cell r="H1349" t="str">
            <v>J0H1Z0</v>
          </cell>
          <cell r="I1349">
            <v>450</v>
          </cell>
          <cell r="J1349">
            <v>5464590</v>
          </cell>
          <cell r="K1349">
            <v>17</v>
          </cell>
          <cell r="L1349">
            <v>2145</v>
          </cell>
        </row>
        <row r="1350">
          <cell r="A1350">
            <v>696062</v>
          </cell>
          <cell r="B1350" t="str">
            <v>12</v>
          </cell>
          <cell r="C1350" t="str">
            <v>Chaudière-Appalaches</v>
          </cell>
          <cell r="D1350" t="str">
            <v>Ferme Guy Labonté inc.</v>
          </cell>
          <cell r="E1350" t="str">
            <v>Labonté(Guy)</v>
          </cell>
          <cell r="F1350" t="str">
            <v>131, route 116</v>
          </cell>
          <cell r="G1350" t="str">
            <v>Saint-Gilles</v>
          </cell>
          <cell r="H1350" t="str">
            <v>G0S2P0</v>
          </cell>
          <cell r="I1350">
            <v>418</v>
          </cell>
          <cell r="J1350">
            <v>8883781</v>
          </cell>
          <cell r="K1350">
            <v>38</v>
          </cell>
          <cell r="L1350">
            <v>10272</v>
          </cell>
          <cell r="M1350">
            <v>35</v>
          </cell>
          <cell r="N1350">
            <v>6903</v>
          </cell>
        </row>
        <row r="1351">
          <cell r="A1351">
            <v>696831</v>
          </cell>
          <cell r="B1351" t="str">
            <v>17</v>
          </cell>
          <cell r="C1351" t="str">
            <v>Centre-du-Québec</v>
          </cell>
          <cell r="D1351" t="str">
            <v>Boisvert(Jocelyn)</v>
          </cell>
          <cell r="F1351" t="str">
            <v>550, rang St-François</v>
          </cell>
          <cell r="G1351" t="str">
            <v>Saint-Zéphirin-de-Courval</v>
          </cell>
          <cell r="H1351" t="str">
            <v>J0G1V0</v>
          </cell>
          <cell r="I1351">
            <v>450</v>
          </cell>
          <cell r="J1351">
            <v>5642398</v>
          </cell>
          <cell r="K1351">
            <v>59</v>
          </cell>
          <cell r="L1351">
            <v>4664</v>
          </cell>
          <cell r="M1351">
            <v>46</v>
          </cell>
          <cell r="N1351">
            <v>11011</v>
          </cell>
        </row>
        <row r="1352">
          <cell r="A1352">
            <v>697557</v>
          </cell>
          <cell r="B1352" t="str">
            <v>01</v>
          </cell>
          <cell r="C1352" t="str">
            <v>Bas-Saint-Laurent</v>
          </cell>
          <cell r="D1352" t="str">
            <v>Ferme Edenique inc.</v>
          </cell>
          <cell r="E1352" t="str">
            <v>Lévesque(Hugo)</v>
          </cell>
          <cell r="F1352" t="str">
            <v>200, rang Massé Est</v>
          </cell>
          <cell r="G1352" t="str">
            <v>Saint-Gabriel-de-Rimouski</v>
          </cell>
          <cell r="H1352" t="str">
            <v>G0K1M0</v>
          </cell>
          <cell r="I1352">
            <v>418</v>
          </cell>
          <cell r="J1352">
            <v>7984478</v>
          </cell>
          <cell r="K1352">
            <v>11</v>
          </cell>
          <cell r="M1352">
            <v>16</v>
          </cell>
        </row>
        <row r="1353">
          <cell r="A1353">
            <v>698357</v>
          </cell>
          <cell r="B1353" t="str">
            <v>12</v>
          </cell>
          <cell r="C1353" t="str">
            <v>Chaudière-Appalaches</v>
          </cell>
          <cell r="D1353" t="str">
            <v>Henri Carrier et Micheline Samson</v>
          </cell>
          <cell r="E1353" t="str">
            <v>Carrier(Henri)</v>
          </cell>
          <cell r="F1353" t="str">
            <v>196, route Rousseau</v>
          </cell>
          <cell r="G1353" t="str">
            <v>Saint-Adrien-d'Irlande</v>
          </cell>
          <cell r="H1353" t="str">
            <v>G0N1M0</v>
          </cell>
          <cell r="I1353">
            <v>418</v>
          </cell>
          <cell r="J1353">
            <v>3385138</v>
          </cell>
          <cell r="K1353">
            <v>16</v>
          </cell>
          <cell r="L1353">
            <v>10470</v>
          </cell>
        </row>
        <row r="1354">
          <cell r="A1354">
            <v>700401</v>
          </cell>
          <cell r="B1354" t="str">
            <v>01</v>
          </cell>
          <cell r="C1354" t="str">
            <v>Bas-Saint-Laurent</v>
          </cell>
          <cell r="D1354" t="str">
            <v>Les Productions McNicoll inc.</v>
          </cell>
          <cell r="E1354" t="str">
            <v>Nicoll(Mario Mc)</v>
          </cell>
          <cell r="F1354" t="str">
            <v>128, Route Mercier</v>
          </cell>
          <cell r="G1354" t="str">
            <v>Amqui</v>
          </cell>
          <cell r="H1354" t="str">
            <v>G5J3J4</v>
          </cell>
          <cell r="I1354">
            <v>418</v>
          </cell>
          <cell r="J1354">
            <v>6292987</v>
          </cell>
          <cell r="K1354">
            <v>43</v>
          </cell>
          <cell r="L1354">
            <v>2041</v>
          </cell>
          <cell r="M1354">
            <v>37</v>
          </cell>
          <cell r="N1354">
            <v>18835</v>
          </cell>
        </row>
        <row r="1355">
          <cell r="A1355">
            <v>701185</v>
          </cell>
          <cell r="B1355" t="str">
            <v>12</v>
          </cell>
          <cell r="C1355" t="str">
            <v>Chaudière-Appalaches</v>
          </cell>
          <cell r="D1355" t="str">
            <v>Ferme Wolfsburg S.E.N.C.</v>
          </cell>
          <cell r="E1355" t="str">
            <v>Tardif(Mario)</v>
          </cell>
          <cell r="F1355" t="str">
            <v>452 rang St-François</v>
          </cell>
          <cell r="G1355" t="str">
            <v>Sainte-Hénédine</v>
          </cell>
          <cell r="H1355" t="str">
            <v>G0S2R0</v>
          </cell>
          <cell r="I1355">
            <v>418</v>
          </cell>
          <cell r="J1355">
            <v>9353255</v>
          </cell>
          <cell r="K1355">
            <v>16</v>
          </cell>
          <cell r="M1355">
            <v>18</v>
          </cell>
        </row>
        <row r="1356">
          <cell r="A1356">
            <v>701219</v>
          </cell>
          <cell r="B1356" t="str">
            <v>02</v>
          </cell>
          <cell r="C1356" t="str">
            <v>Saguenay-Lac-Saint-Jean</v>
          </cell>
          <cell r="D1356" t="str">
            <v>2967-2599 Québec inc.</v>
          </cell>
          <cell r="E1356" t="str">
            <v>Harvey(Michel)</v>
          </cell>
          <cell r="F1356" t="str">
            <v>2650 route du Lac</v>
          </cell>
          <cell r="G1356" t="str">
            <v>Alma</v>
          </cell>
          <cell r="H1356" t="str">
            <v>G8B5V2</v>
          </cell>
          <cell r="I1356">
            <v>418</v>
          </cell>
          <cell r="J1356">
            <v>6685461</v>
          </cell>
          <cell r="K1356">
            <v>19</v>
          </cell>
          <cell r="L1356">
            <v>1655</v>
          </cell>
        </row>
        <row r="1357">
          <cell r="A1357">
            <v>701524</v>
          </cell>
          <cell r="B1357" t="str">
            <v>12</v>
          </cell>
          <cell r="C1357" t="str">
            <v>Chaudière-Appalaches</v>
          </cell>
          <cell r="D1357" t="str">
            <v>Ferme Jafran enr.</v>
          </cell>
          <cell r="E1357" t="str">
            <v>Gagné(Jacques)</v>
          </cell>
          <cell r="F1357" t="str">
            <v>190, rang St-Michel</v>
          </cell>
          <cell r="G1357" t="str">
            <v>Saint-Jacques-de-Leeds</v>
          </cell>
          <cell r="H1357" t="str">
            <v>G0N1J0</v>
          </cell>
          <cell r="I1357">
            <v>418</v>
          </cell>
          <cell r="J1357">
            <v>5992312</v>
          </cell>
          <cell r="K1357">
            <v>56</v>
          </cell>
          <cell r="L1357">
            <v>11834</v>
          </cell>
          <cell r="M1357">
            <v>54</v>
          </cell>
          <cell r="N1357">
            <v>11247</v>
          </cell>
        </row>
        <row r="1358">
          <cell r="A1358">
            <v>701623</v>
          </cell>
          <cell r="B1358" t="str">
            <v>02</v>
          </cell>
          <cell r="C1358" t="str">
            <v>Saguenay-Lac-Saint-Jean</v>
          </cell>
          <cell r="D1358" t="str">
            <v>Ferme des Montagnes enr.</v>
          </cell>
          <cell r="E1358" t="str">
            <v>Harvey(Gilbert)</v>
          </cell>
          <cell r="F1358" t="str">
            <v>256, Petit rang</v>
          </cell>
          <cell r="G1358" t="str">
            <v>Saint-André-du-Lac-Saint-Jean</v>
          </cell>
          <cell r="H1358" t="str">
            <v>G0W2K0</v>
          </cell>
          <cell r="I1358">
            <v>418</v>
          </cell>
          <cell r="J1358">
            <v>3492611</v>
          </cell>
          <cell r="K1358">
            <v>14</v>
          </cell>
          <cell r="L1358">
            <v>1701</v>
          </cell>
          <cell r="M1358">
            <v>17</v>
          </cell>
          <cell r="N1358">
            <v>3632</v>
          </cell>
        </row>
        <row r="1359">
          <cell r="A1359">
            <v>701631</v>
          </cell>
          <cell r="B1359" t="str">
            <v>01</v>
          </cell>
          <cell r="C1359" t="str">
            <v>Bas-Saint-Laurent</v>
          </cell>
          <cell r="D1359" t="str">
            <v>Caron Marie-Josée et Lavoie Jean-François</v>
          </cell>
          <cell r="F1359" t="str">
            <v>62, rue Saint-Valérien</v>
          </cell>
          <cell r="G1359" t="str">
            <v>Le Bic</v>
          </cell>
          <cell r="H1359" t="str">
            <v>G0L1B0</v>
          </cell>
          <cell r="I1359">
            <v>418</v>
          </cell>
          <cell r="J1359">
            <v>7364106</v>
          </cell>
          <cell r="K1359">
            <v>28</v>
          </cell>
          <cell r="L1359">
            <v>3505</v>
          </cell>
          <cell r="M1359">
            <v>28</v>
          </cell>
          <cell r="N1359">
            <v>3226</v>
          </cell>
        </row>
        <row r="1360">
          <cell r="A1360">
            <v>702639</v>
          </cell>
          <cell r="B1360" t="str">
            <v>15</v>
          </cell>
          <cell r="C1360" t="str">
            <v>Laurentides</v>
          </cell>
          <cell r="D1360" t="str">
            <v>Auclair(Michel)</v>
          </cell>
          <cell r="E1360" t="str">
            <v>Auclair(Michel)</v>
          </cell>
          <cell r="F1360" t="str">
            <v>73, rang 1 Moreau</v>
          </cell>
          <cell r="G1360" t="str">
            <v>Ferme-Neuve</v>
          </cell>
          <cell r="H1360" t="str">
            <v>J0W1C0</v>
          </cell>
          <cell r="I1360">
            <v>819</v>
          </cell>
          <cell r="J1360">
            <v>5874316</v>
          </cell>
          <cell r="K1360">
            <v>21</v>
          </cell>
          <cell r="L1360">
            <v>2158</v>
          </cell>
          <cell r="M1360">
            <v>19</v>
          </cell>
          <cell r="N1360">
            <v>2424</v>
          </cell>
        </row>
        <row r="1361">
          <cell r="A1361">
            <v>703587</v>
          </cell>
          <cell r="B1361" t="str">
            <v>04</v>
          </cell>
          <cell r="C1361" t="str">
            <v>Mauricie</v>
          </cell>
          <cell r="D1361" t="str">
            <v>Ferme 1800 inc.</v>
          </cell>
          <cell r="E1361" t="str">
            <v>Chainé(Roger)</v>
          </cell>
          <cell r="F1361" t="str">
            <v>1800, boul. St-Jean</v>
          </cell>
          <cell r="G1361" t="str">
            <v>Saint-Maurice</v>
          </cell>
          <cell r="H1361" t="str">
            <v>G0X2X0</v>
          </cell>
          <cell r="I1361">
            <v>819</v>
          </cell>
          <cell r="J1361">
            <v>3768028</v>
          </cell>
          <cell r="K1361">
            <v>20</v>
          </cell>
          <cell r="L1361">
            <v>1361</v>
          </cell>
          <cell r="M1361">
            <v>25</v>
          </cell>
          <cell r="N1361">
            <v>3173</v>
          </cell>
        </row>
        <row r="1362">
          <cell r="A1362">
            <v>703611</v>
          </cell>
          <cell r="B1362" t="str">
            <v>16</v>
          </cell>
          <cell r="C1362" t="str">
            <v>Montérégie</v>
          </cell>
          <cell r="D1362" t="str">
            <v>Ferme Lehmann inc.</v>
          </cell>
          <cell r="E1362" t="str">
            <v>Lehmann(Ernest)</v>
          </cell>
          <cell r="F1362" t="str">
            <v>499, chemin Ange-Gardien</v>
          </cell>
          <cell r="G1362" t="str">
            <v>Notre-Dame-de-Stanbridge</v>
          </cell>
          <cell r="H1362" t="str">
            <v>J0J1M0</v>
          </cell>
          <cell r="I1362">
            <v>450</v>
          </cell>
          <cell r="J1362">
            <v>2964400</v>
          </cell>
          <cell r="K1362">
            <v>24</v>
          </cell>
          <cell r="L1362">
            <v>8216</v>
          </cell>
          <cell r="M1362">
            <v>18</v>
          </cell>
          <cell r="N1362">
            <v>4082</v>
          </cell>
        </row>
        <row r="1363">
          <cell r="A1363">
            <v>703793</v>
          </cell>
          <cell r="B1363" t="str">
            <v>16</v>
          </cell>
          <cell r="C1363" t="str">
            <v>Montérégie</v>
          </cell>
          <cell r="D1363" t="str">
            <v>Ferme Des Ormes enr.</v>
          </cell>
          <cell r="E1363" t="str">
            <v>Chabloz(Jean-Pierre)</v>
          </cell>
          <cell r="F1363" t="str">
            <v>216, route 221</v>
          </cell>
          <cell r="G1363" t="str">
            <v>Lacolle</v>
          </cell>
          <cell r="H1363" t="str">
            <v>J0J1J0</v>
          </cell>
          <cell r="I1363">
            <v>450</v>
          </cell>
          <cell r="J1363">
            <v>2464589</v>
          </cell>
          <cell r="K1363">
            <v>15</v>
          </cell>
          <cell r="M1363">
            <v>16</v>
          </cell>
          <cell r="N1363">
            <v>1701</v>
          </cell>
        </row>
        <row r="1364">
          <cell r="A1364">
            <v>705376</v>
          </cell>
          <cell r="B1364" t="str">
            <v>15</v>
          </cell>
          <cell r="C1364" t="str">
            <v>Laurentides</v>
          </cell>
          <cell r="D1364" t="str">
            <v>Ferme Picardier S.E.N.C.</v>
          </cell>
          <cell r="E1364" t="str">
            <v>Lelièvre(Pierre Gauthier et Diane)</v>
          </cell>
          <cell r="F1364" t="str">
            <v>27, route 323</v>
          </cell>
          <cell r="G1364" t="str">
            <v>Brébeuf</v>
          </cell>
          <cell r="H1364" t="str">
            <v>J0T1B0</v>
          </cell>
          <cell r="I1364">
            <v>819</v>
          </cell>
          <cell r="J1364">
            <v>4258922</v>
          </cell>
          <cell r="K1364">
            <v>20</v>
          </cell>
          <cell r="L1364">
            <v>5026</v>
          </cell>
          <cell r="M1364">
            <v>20</v>
          </cell>
          <cell r="N1364">
            <v>4626</v>
          </cell>
        </row>
        <row r="1365">
          <cell r="A1365">
            <v>705558</v>
          </cell>
          <cell r="B1365" t="str">
            <v>17</v>
          </cell>
          <cell r="C1365" t="str">
            <v>Centre-du-Québec</v>
          </cell>
          <cell r="D1365" t="str">
            <v>Breton(Raymond)</v>
          </cell>
          <cell r="F1365" t="str">
            <v>2733  rang 8</v>
          </cell>
          <cell r="G1365" t="str">
            <v>Inverness</v>
          </cell>
          <cell r="H1365" t="str">
            <v>G0S1K0</v>
          </cell>
          <cell r="I1365">
            <v>418</v>
          </cell>
          <cell r="J1365">
            <v>4532360</v>
          </cell>
          <cell r="K1365">
            <v>49</v>
          </cell>
          <cell r="L1365">
            <v>17341</v>
          </cell>
          <cell r="M1365">
            <v>45</v>
          </cell>
          <cell r="N1365">
            <v>11764</v>
          </cell>
        </row>
        <row r="1366">
          <cell r="A1366">
            <v>705566</v>
          </cell>
          <cell r="B1366" t="str">
            <v>17</v>
          </cell>
          <cell r="C1366" t="str">
            <v>Centre-du-Québec</v>
          </cell>
          <cell r="D1366" t="str">
            <v>Breton(Alain)</v>
          </cell>
          <cell r="F1366" t="str">
            <v>2739, rang 8</v>
          </cell>
          <cell r="G1366" t="str">
            <v>Inverness</v>
          </cell>
          <cell r="H1366" t="str">
            <v>G0S1K0</v>
          </cell>
          <cell r="I1366">
            <v>418</v>
          </cell>
          <cell r="J1366">
            <v>4537734</v>
          </cell>
          <cell r="K1366">
            <v>25</v>
          </cell>
          <cell r="L1366">
            <v>6609</v>
          </cell>
          <cell r="M1366">
            <v>26</v>
          </cell>
          <cell r="N1366">
            <v>7835</v>
          </cell>
        </row>
        <row r="1367">
          <cell r="A1367">
            <v>706192</v>
          </cell>
          <cell r="B1367" t="str">
            <v>02</v>
          </cell>
          <cell r="C1367" t="str">
            <v>Saguenay-Lac-Saint-Jean</v>
          </cell>
          <cell r="D1367" t="str">
            <v>Ferme Claude &amp; Marcel Néron inc.</v>
          </cell>
          <cell r="E1367" t="str">
            <v>Néron(Claude)</v>
          </cell>
          <cell r="F1367" t="str">
            <v>1834 1er rang</v>
          </cell>
          <cell r="G1367" t="str">
            <v>Métabetchouan-Lac-à-la-Croix</v>
          </cell>
          <cell r="H1367" t="str">
            <v>G8G1M7</v>
          </cell>
          <cell r="I1367">
            <v>418</v>
          </cell>
          <cell r="J1367">
            <v>3492923</v>
          </cell>
          <cell r="K1367">
            <v>67</v>
          </cell>
          <cell r="L1367">
            <v>14400</v>
          </cell>
          <cell r="M1367">
            <v>69</v>
          </cell>
          <cell r="N1367">
            <v>11699</v>
          </cell>
        </row>
        <row r="1368">
          <cell r="A1368">
            <v>706200</v>
          </cell>
          <cell r="B1368" t="str">
            <v>01</v>
          </cell>
          <cell r="C1368" t="str">
            <v>Bas-Saint-Laurent</v>
          </cell>
          <cell r="D1368" t="str">
            <v>Roy(Carol)</v>
          </cell>
          <cell r="F1368" t="str">
            <v>131 rang 1 Ouest</v>
          </cell>
          <cell r="G1368" t="str">
            <v>Saint-Fabien</v>
          </cell>
          <cell r="H1368" t="str">
            <v>G0L2Z0</v>
          </cell>
          <cell r="I1368">
            <v>418</v>
          </cell>
          <cell r="J1368">
            <v>8693484</v>
          </cell>
          <cell r="L1368">
            <v>19453</v>
          </cell>
          <cell r="N1368">
            <v>6049</v>
          </cell>
        </row>
        <row r="1369">
          <cell r="A1369">
            <v>706309</v>
          </cell>
          <cell r="B1369" t="str">
            <v>12</v>
          </cell>
          <cell r="C1369" t="str">
            <v>Chaudière-Appalaches</v>
          </cell>
          <cell r="D1369" t="str">
            <v>Ferme J.L.R. Langevin inc.</v>
          </cell>
          <cell r="E1369" t="str">
            <v>Langevin(Richard)</v>
          </cell>
          <cell r="F1369" t="str">
            <v>1505, rang St-Étienne Nord</v>
          </cell>
          <cell r="G1369" t="str">
            <v>Sainte-Marie</v>
          </cell>
          <cell r="H1369" t="str">
            <v>G6E3A7</v>
          </cell>
          <cell r="I1369">
            <v>418</v>
          </cell>
          <cell r="J1369">
            <v>3877880</v>
          </cell>
          <cell r="K1369">
            <v>13</v>
          </cell>
          <cell r="L1369">
            <v>934</v>
          </cell>
        </row>
        <row r="1370">
          <cell r="A1370">
            <v>706333</v>
          </cell>
          <cell r="B1370" t="str">
            <v>03</v>
          </cell>
          <cell r="C1370" t="str">
            <v>Capitale-Nationale</v>
          </cell>
          <cell r="D1370" t="str">
            <v>Ferme Marsy inc.</v>
          </cell>
          <cell r="E1370" t="str">
            <v>Perron(Martin)</v>
          </cell>
          <cell r="F1370" t="str">
            <v>85, Rivière Blanche Est</v>
          </cell>
          <cell r="G1370" t="str">
            <v>Saint-Thuribe</v>
          </cell>
          <cell r="H1370" t="str">
            <v>G0A4H0</v>
          </cell>
          <cell r="I1370">
            <v>418</v>
          </cell>
          <cell r="J1370">
            <v>3392318</v>
          </cell>
          <cell r="K1370">
            <v>30</v>
          </cell>
          <cell r="L1370">
            <v>6081</v>
          </cell>
          <cell r="M1370">
            <v>28</v>
          </cell>
          <cell r="N1370">
            <v>6572</v>
          </cell>
        </row>
        <row r="1371">
          <cell r="A1371">
            <v>706804</v>
          </cell>
          <cell r="B1371" t="str">
            <v>12</v>
          </cell>
          <cell r="C1371" t="str">
            <v>Chaudière-Appalaches</v>
          </cell>
          <cell r="D1371" t="str">
            <v>Ferme Dave et Dorothée Pelletier</v>
          </cell>
          <cell r="E1371" t="str">
            <v>Pelletier(Dave)</v>
          </cell>
          <cell r="F1371" t="str">
            <v>363, rang 4 Ouest</v>
          </cell>
          <cell r="G1371" t="str">
            <v>Sainte-Louise</v>
          </cell>
          <cell r="H1371" t="str">
            <v>G0R3K0</v>
          </cell>
          <cell r="I1371">
            <v>418</v>
          </cell>
          <cell r="J1371">
            <v>3542617</v>
          </cell>
          <cell r="K1371">
            <v>122</v>
          </cell>
          <cell r="L1371">
            <v>28544</v>
          </cell>
          <cell r="M1371">
            <v>117</v>
          </cell>
          <cell r="N1371">
            <v>29484</v>
          </cell>
        </row>
        <row r="1372">
          <cell r="A1372">
            <v>707034</v>
          </cell>
          <cell r="B1372" t="str">
            <v>12</v>
          </cell>
          <cell r="C1372" t="str">
            <v>Chaudière-Appalaches</v>
          </cell>
          <cell r="D1372" t="str">
            <v>Maheu(Eric)</v>
          </cell>
          <cell r="F1372" t="str">
            <v>867, rang Assomption Nord</v>
          </cell>
          <cell r="G1372" t="str">
            <v>Saint-Joseph-de-Beauce</v>
          </cell>
          <cell r="H1372" t="str">
            <v>G0S2V0</v>
          </cell>
          <cell r="I1372">
            <v>418</v>
          </cell>
          <cell r="J1372">
            <v>3976848</v>
          </cell>
          <cell r="K1372">
            <v>18</v>
          </cell>
          <cell r="L1372">
            <v>2879</v>
          </cell>
        </row>
        <row r="1373">
          <cell r="A1373">
            <v>707182</v>
          </cell>
          <cell r="B1373" t="str">
            <v>16</v>
          </cell>
          <cell r="C1373" t="str">
            <v>Montérégie</v>
          </cell>
          <cell r="D1373" t="str">
            <v>Ferme Notre-Dame S.E.N.C.</v>
          </cell>
          <cell r="E1373" t="str">
            <v>Lareau(Martin)</v>
          </cell>
          <cell r="F1373" t="str">
            <v>2903, rang La Savane</v>
          </cell>
          <cell r="G1373" t="str">
            <v>Richelieu</v>
          </cell>
          <cell r="H1373" t="str">
            <v>J3L6P2</v>
          </cell>
          <cell r="I1373">
            <v>450</v>
          </cell>
          <cell r="J1373">
            <v>6587519</v>
          </cell>
          <cell r="K1373">
            <v>28</v>
          </cell>
          <cell r="L1373">
            <v>3259</v>
          </cell>
          <cell r="M1373">
            <v>24</v>
          </cell>
          <cell r="N1373">
            <v>5592</v>
          </cell>
        </row>
        <row r="1374">
          <cell r="A1374">
            <v>707505</v>
          </cell>
          <cell r="B1374" t="str">
            <v>05</v>
          </cell>
          <cell r="C1374" t="str">
            <v>Estrie</v>
          </cell>
          <cell r="D1374" t="str">
            <v>Lowry(Garth)</v>
          </cell>
          <cell r="F1374" t="str">
            <v>140 Low Forest</v>
          </cell>
          <cell r="G1374" t="str">
            <v>Sawyerville</v>
          </cell>
          <cell r="H1374" t="str">
            <v>J0B3A0</v>
          </cell>
          <cell r="I1374">
            <v>819</v>
          </cell>
          <cell r="J1374">
            <v>8892689</v>
          </cell>
          <cell r="K1374">
            <v>43</v>
          </cell>
          <cell r="L1374">
            <v>3861</v>
          </cell>
          <cell r="M1374">
            <v>41</v>
          </cell>
          <cell r="N1374">
            <v>2126</v>
          </cell>
        </row>
        <row r="1375">
          <cell r="A1375">
            <v>708255</v>
          </cell>
          <cell r="B1375" t="str">
            <v>05</v>
          </cell>
          <cell r="C1375" t="str">
            <v>Estrie</v>
          </cell>
          <cell r="D1375" t="str">
            <v>Ferme Delyco enr.</v>
          </cell>
          <cell r="E1375" t="str">
            <v>Côté(Denis)</v>
          </cell>
          <cell r="F1375" t="str">
            <v>69, ch. Côté</v>
          </cell>
          <cell r="G1375" t="str">
            <v>Martinville</v>
          </cell>
          <cell r="H1375" t="str">
            <v>J0B2A0</v>
          </cell>
          <cell r="I1375">
            <v>819</v>
          </cell>
          <cell r="J1375">
            <v>8355553</v>
          </cell>
          <cell r="K1375">
            <v>47</v>
          </cell>
          <cell r="L1375">
            <v>7386</v>
          </cell>
          <cell r="M1375">
            <v>46</v>
          </cell>
          <cell r="N1375">
            <v>8822</v>
          </cell>
        </row>
        <row r="1376">
          <cell r="A1376">
            <v>708552</v>
          </cell>
          <cell r="B1376" t="str">
            <v>12</v>
          </cell>
          <cell r="C1376" t="str">
            <v>Chaudière-Appalaches</v>
          </cell>
          <cell r="D1376" t="str">
            <v>Ferme Maurice Parent &amp; Fils inc.</v>
          </cell>
          <cell r="E1376" t="str">
            <v>St-Pierre(Maurice Parent &amp; Gisèle)</v>
          </cell>
          <cell r="F1376" t="str">
            <v>260, chemin Craig</v>
          </cell>
          <cell r="G1376" t="str">
            <v>Saint-Patrice-de-Beaurivage</v>
          </cell>
          <cell r="H1376" t="str">
            <v>G0S1B0</v>
          </cell>
          <cell r="I1376">
            <v>418</v>
          </cell>
          <cell r="J1376">
            <v>5962538</v>
          </cell>
          <cell r="K1376">
            <v>80</v>
          </cell>
          <cell r="L1376">
            <v>5588</v>
          </cell>
          <cell r="M1376">
            <v>123</v>
          </cell>
          <cell r="N1376">
            <v>15598</v>
          </cell>
        </row>
        <row r="1377">
          <cell r="A1377">
            <v>708768</v>
          </cell>
          <cell r="B1377" t="str">
            <v>01</v>
          </cell>
          <cell r="C1377" t="str">
            <v>Bas-Saint-Laurent</v>
          </cell>
          <cell r="D1377" t="str">
            <v>Gagnon Andrée et Ross Doris</v>
          </cell>
          <cell r="F1377" t="str">
            <v>111, rang 1 Massé</v>
          </cell>
          <cell r="G1377" t="str">
            <v>Sainte-Angèle-de-Mérici</v>
          </cell>
          <cell r="H1377" t="str">
            <v>G0J2H0</v>
          </cell>
          <cell r="I1377">
            <v>418</v>
          </cell>
          <cell r="J1377">
            <v>7755522</v>
          </cell>
          <cell r="K1377">
            <v>19</v>
          </cell>
          <cell r="M1377">
            <v>19</v>
          </cell>
        </row>
        <row r="1378">
          <cell r="A1378">
            <v>708842</v>
          </cell>
          <cell r="B1378" t="str">
            <v>08</v>
          </cell>
          <cell r="C1378" t="str">
            <v>Abitibi-Témiscamingue</v>
          </cell>
          <cell r="D1378" t="str">
            <v>La Kébé Ferme</v>
          </cell>
          <cell r="E1378" t="str">
            <v>Vachon(Paulette- Donia et Sylvain)</v>
          </cell>
          <cell r="F1378" t="str">
            <v>666, rang 4</v>
          </cell>
          <cell r="G1378" t="str">
            <v>Palmarolle</v>
          </cell>
          <cell r="H1378" t="str">
            <v>J0Z3C0</v>
          </cell>
          <cell r="I1378">
            <v>819</v>
          </cell>
          <cell r="J1378">
            <v>7872834</v>
          </cell>
          <cell r="K1378">
            <v>406</v>
          </cell>
          <cell r="L1378">
            <v>94137</v>
          </cell>
          <cell r="M1378">
            <v>412</v>
          </cell>
          <cell r="N1378">
            <v>90720</v>
          </cell>
        </row>
        <row r="1379">
          <cell r="A1379">
            <v>708875</v>
          </cell>
          <cell r="B1379" t="str">
            <v>01</v>
          </cell>
          <cell r="C1379" t="str">
            <v>Bas-Saint-Laurent</v>
          </cell>
          <cell r="D1379" t="str">
            <v>Caron(Mario)</v>
          </cell>
          <cell r="F1379" t="str">
            <v>90 de la Coulée</v>
          </cell>
          <cell r="G1379" t="str">
            <v>Matane</v>
          </cell>
          <cell r="H1379" t="str">
            <v>G4W9A2</v>
          </cell>
          <cell r="I1379">
            <v>418</v>
          </cell>
          <cell r="J1379">
            <v>5625926</v>
          </cell>
          <cell r="K1379">
            <v>94</v>
          </cell>
          <cell r="L1379">
            <v>19567</v>
          </cell>
          <cell r="M1379">
            <v>89</v>
          </cell>
          <cell r="N1379">
            <v>20266</v>
          </cell>
        </row>
        <row r="1380">
          <cell r="A1380">
            <v>708917</v>
          </cell>
          <cell r="B1380" t="str">
            <v>12</v>
          </cell>
          <cell r="C1380" t="str">
            <v>Chaudière-Appalaches</v>
          </cell>
          <cell r="D1380" t="str">
            <v>Ferme Fort-Rajo S.E.N.C.</v>
          </cell>
          <cell r="E1380" t="str">
            <v>Fortin(Gilles)</v>
          </cell>
          <cell r="F1380" t="str">
            <v>230, Rang 4 Sud</v>
          </cell>
          <cell r="G1380" t="str">
            <v>Saint-Victor</v>
          </cell>
          <cell r="H1380" t="str">
            <v>G0M2B0</v>
          </cell>
          <cell r="I1380">
            <v>418</v>
          </cell>
          <cell r="J1380">
            <v>5886508</v>
          </cell>
          <cell r="K1380">
            <v>34</v>
          </cell>
          <cell r="L1380">
            <v>3543</v>
          </cell>
          <cell r="M1380">
            <v>37</v>
          </cell>
          <cell r="N1380">
            <v>2391</v>
          </cell>
        </row>
        <row r="1381">
          <cell r="A1381">
            <v>709923</v>
          </cell>
          <cell r="B1381" t="str">
            <v>12</v>
          </cell>
          <cell r="C1381" t="str">
            <v>Chaudière-Appalaches</v>
          </cell>
          <cell r="D1381" t="str">
            <v>Ferme Porvic S.E.N.C.</v>
          </cell>
          <cell r="E1381" t="str">
            <v>Alain(Jacques)</v>
          </cell>
          <cell r="F1381" t="str">
            <v>325, Rang 5 Nord</v>
          </cell>
          <cell r="G1381" t="str">
            <v>Saint-Victor</v>
          </cell>
          <cell r="H1381" t="str">
            <v>G0M2B0</v>
          </cell>
          <cell r="I1381">
            <v>418</v>
          </cell>
          <cell r="J1381">
            <v>5886569</v>
          </cell>
          <cell r="K1381">
            <v>26</v>
          </cell>
          <cell r="L1381">
            <v>1021</v>
          </cell>
          <cell r="M1381">
            <v>32</v>
          </cell>
          <cell r="N1381">
            <v>991</v>
          </cell>
        </row>
        <row r="1382">
          <cell r="A1382">
            <v>710004</v>
          </cell>
          <cell r="B1382" t="str">
            <v>01</v>
          </cell>
          <cell r="C1382" t="str">
            <v>Bas-Saint-Laurent</v>
          </cell>
          <cell r="D1382" t="str">
            <v>Grant(Réjean)</v>
          </cell>
          <cell r="F1382" t="str">
            <v>1522 rang des Bouffard</v>
          </cell>
          <cell r="G1382" t="str">
            <v>Matane</v>
          </cell>
          <cell r="H1382" t="str">
            <v>G4W7G9</v>
          </cell>
          <cell r="I1382">
            <v>418</v>
          </cell>
          <cell r="J1382">
            <v>5623213</v>
          </cell>
          <cell r="K1382">
            <v>22</v>
          </cell>
          <cell r="L1382">
            <v>1577</v>
          </cell>
          <cell r="M1382">
            <v>33</v>
          </cell>
          <cell r="N1382">
            <v>6053</v>
          </cell>
        </row>
        <row r="1383">
          <cell r="A1383">
            <v>710335</v>
          </cell>
          <cell r="B1383" t="str">
            <v>16</v>
          </cell>
          <cell r="C1383" t="str">
            <v>Montérégie</v>
          </cell>
          <cell r="D1383" t="str">
            <v>Ferme Formido enr.</v>
          </cell>
          <cell r="E1383" t="str">
            <v>Forgues(Isabelle)</v>
          </cell>
          <cell r="F1383" t="str">
            <v>876, 5 ème Rang Nord</v>
          </cell>
          <cell r="G1383" t="str">
            <v>Saint-Ignace-de-Stanbridge</v>
          </cell>
          <cell r="H1383" t="str">
            <v>J0J1Y0</v>
          </cell>
          <cell r="I1383">
            <v>450</v>
          </cell>
          <cell r="J1383">
            <v>2964981</v>
          </cell>
          <cell r="K1383">
            <v>65</v>
          </cell>
          <cell r="L1383">
            <v>6379</v>
          </cell>
          <cell r="M1383">
            <v>68</v>
          </cell>
          <cell r="N1383">
            <v>11502</v>
          </cell>
        </row>
        <row r="1384">
          <cell r="A1384">
            <v>710426</v>
          </cell>
          <cell r="B1384" t="str">
            <v>01</v>
          </cell>
          <cell r="C1384" t="str">
            <v>Bas-Saint-Laurent</v>
          </cell>
          <cell r="D1384" t="str">
            <v>Lepage(Jean Laurent)</v>
          </cell>
          <cell r="F1384" t="str">
            <v>156 rang 6  Fleuriault</v>
          </cell>
          <cell r="G1384" t="str">
            <v>Sainte-Angèle-de-Mérici</v>
          </cell>
          <cell r="H1384" t="str">
            <v>G0J2H0</v>
          </cell>
          <cell r="I1384">
            <v>418</v>
          </cell>
          <cell r="J1384">
            <v>7754014</v>
          </cell>
          <cell r="K1384">
            <v>58</v>
          </cell>
          <cell r="L1384">
            <v>7684</v>
          </cell>
          <cell r="M1384">
            <v>59</v>
          </cell>
          <cell r="N1384">
            <v>6956</v>
          </cell>
        </row>
        <row r="1385">
          <cell r="A1385">
            <v>710624</v>
          </cell>
          <cell r="B1385" t="str">
            <v>03</v>
          </cell>
          <cell r="C1385" t="str">
            <v>Capitale-Nationale</v>
          </cell>
          <cell r="D1385" t="str">
            <v>Tremblay(Jean-Claude)</v>
          </cell>
          <cell r="F1385" t="str">
            <v>347, Rang 4 Est</v>
          </cell>
          <cell r="G1385" t="str">
            <v>Saint-Hilarion</v>
          </cell>
          <cell r="H1385" t="str">
            <v>G0A3V0</v>
          </cell>
          <cell r="I1385">
            <v>418</v>
          </cell>
          <cell r="J1385">
            <v>4573729</v>
          </cell>
          <cell r="K1385">
            <v>129</v>
          </cell>
          <cell r="L1385">
            <v>26966</v>
          </cell>
          <cell r="M1385">
            <v>128</v>
          </cell>
          <cell r="N1385">
            <v>27074</v>
          </cell>
        </row>
        <row r="1386">
          <cell r="A1386">
            <v>710723</v>
          </cell>
          <cell r="B1386" t="str">
            <v>01</v>
          </cell>
          <cell r="C1386" t="str">
            <v>Bas-Saint-Laurent</v>
          </cell>
          <cell r="D1386" t="str">
            <v>Migneault(Roger)</v>
          </cell>
          <cell r="F1386" t="str">
            <v>2, Route 132</v>
          </cell>
          <cell r="G1386" t="str">
            <v>Baie-des-Sables</v>
          </cell>
          <cell r="H1386" t="str">
            <v>G0J1C0</v>
          </cell>
          <cell r="I1386">
            <v>418</v>
          </cell>
          <cell r="J1386">
            <v>9363175</v>
          </cell>
          <cell r="K1386">
            <v>17</v>
          </cell>
          <cell r="L1386">
            <v>3032</v>
          </cell>
          <cell r="M1386">
            <v>22</v>
          </cell>
          <cell r="N1386">
            <v>3032</v>
          </cell>
        </row>
        <row r="1387">
          <cell r="A1387">
            <v>711119</v>
          </cell>
          <cell r="B1387" t="str">
            <v>12</v>
          </cell>
          <cell r="C1387" t="str">
            <v>Chaudière-Appalaches</v>
          </cell>
          <cell r="D1387" t="str">
            <v>Ferme du Peuplier enr.</v>
          </cell>
          <cell r="E1387" t="str">
            <v>Therrien(Jacques Roger et Monique)</v>
          </cell>
          <cell r="F1387" t="str">
            <v>368, route du Petit Lac</v>
          </cell>
          <cell r="G1387" t="str">
            <v>Saint-Patrice-de-Beaurivage</v>
          </cell>
          <cell r="H1387" t="str">
            <v>G0S1B0</v>
          </cell>
          <cell r="I1387">
            <v>418</v>
          </cell>
          <cell r="J1387">
            <v>5962537</v>
          </cell>
          <cell r="K1387">
            <v>74</v>
          </cell>
          <cell r="L1387">
            <v>7212</v>
          </cell>
          <cell r="M1387">
            <v>67</v>
          </cell>
          <cell r="N1387">
            <v>3984</v>
          </cell>
        </row>
        <row r="1388">
          <cell r="A1388">
            <v>711267</v>
          </cell>
          <cell r="B1388" t="str">
            <v>16</v>
          </cell>
          <cell r="C1388" t="str">
            <v>Montérégie</v>
          </cell>
          <cell r="D1388" t="str">
            <v>Ferme Payant &amp; Yelle inc.</v>
          </cell>
          <cell r="E1388" t="str">
            <v>Payant(Jean-Luc)</v>
          </cell>
          <cell r="F1388" t="str">
            <v>49, rang Ste-Anne</v>
          </cell>
          <cell r="G1388" t="str">
            <v>Saint-Chrysostome</v>
          </cell>
          <cell r="H1388" t="str">
            <v>J0S1R0</v>
          </cell>
          <cell r="I1388">
            <v>450</v>
          </cell>
          <cell r="J1388">
            <v>8264805</v>
          </cell>
          <cell r="K1388">
            <v>28</v>
          </cell>
          <cell r="L1388">
            <v>680</v>
          </cell>
          <cell r="M1388">
            <v>24</v>
          </cell>
          <cell r="N1388">
            <v>2381</v>
          </cell>
        </row>
        <row r="1389">
          <cell r="A1389">
            <v>711648</v>
          </cell>
          <cell r="B1389" t="str">
            <v>12</v>
          </cell>
          <cell r="C1389" t="str">
            <v>Chaudière-Appalaches</v>
          </cell>
          <cell r="D1389" t="str">
            <v>Ferme La Pinière enrg.</v>
          </cell>
          <cell r="E1389" t="str">
            <v>Beaudoin(Jean L.)</v>
          </cell>
          <cell r="F1389" t="str">
            <v>830, rang de Pierriche</v>
          </cell>
          <cell r="G1389" t="str">
            <v>Saint-Apollinaire</v>
          </cell>
          <cell r="H1389" t="str">
            <v>G0S2E0</v>
          </cell>
          <cell r="I1389">
            <v>418</v>
          </cell>
          <cell r="J1389">
            <v>8812523</v>
          </cell>
          <cell r="K1389">
            <v>21</v>
          </cell>
          <cell r="L1389">
            <v>2353</v>
          </cell>
          <cell r="M1389">
            <v>24</v>
          </cell>
          <cell r="N1389">
            <v>7397</v>
          </cell>
        </row>
        <row r="1390">
          <cell r="A1390">
            <v>711739</v>
          </cell>
          <cell r="B1390" t="str">
            <v>08</v>
          </cell>
          <cell r="C1390" t="str">
            <v>Abitibi-Témiscamingue</v>
          </cell>
          <cell r="D1390" t="str">
            <v>Les Entreprises Yvon Vezeau inc.</v>
          </cell>
          <cell r="E1390" t="str">
            <v>Vezeau(Yvon)</v>
          </cell>
          <cell r="F1390" t="str">
            <v>850, route 111 Ouest r.r.3</v>
          </cell>
          <cell r="G1390" t="str">
            <v>Macamic</v>
          </cell>
          <cell r="H1390" t="str">
            <v>J0Z2S0</v>
          </cell>
          <cell r="I1390">
            <v>819</v>
          </cell>
          <cell r="J1390">
            <v>3336468</v>
          </cell>
          <cell r="K1390">
            <v>36</v>
          </cell>
          <cell r="L1390">
            <v>11866</v>
          </cell>
          <cell r="M1390">
            <v>32</v>
          </cell>
          <cell r="N1390">
            <v>10206</v>
          </cell>
        </row>
        <row r="1391">
          <cell r="A1391">
            <v>711895</v>
          </cell>
          <cell r="B1391" t="str">
            <v>05</v>
          </cell>
          <cell r="C1391" t="str">
            <v>Estrie</v>
          </cell>
          <cell r="D1391" t="str">
            <v>Morin(Jean-Paul)</v>
          </cell>
          <cell r="F1391" t="str">
            <v>91, route 249</v>
          </cell>
          <cell r="G1391" t="str">
            <v>Saint-Georges-de-Windsor</v>
          </cell>
          <cell r="H1391" t="str">
            <v>J0A1J0</v>
          </cell>
          <cell r="I1391">
            <v>819</v>
          </cell>
          <cell r="J1391">
            <v>8280389</v>
          </cell>
          <cell r="K1391">
            <v>138</v>
          </cell>
          <cell r="L1391">
            <v>14524</v>
          </cell>
          <cell r="M1391">
            <v>125</v>
          </cell>
          <cell r="N1391">
            <v>33657</v>
          </cell>
        </row>
        <row r="1392">
          <cell r="A1392">
            <v>712067</v>
          </cell>
          <cell r="B1392" t="str">
            <v>05</v>
          </cell>
          <cell r="C1392" t="str">
            <v>Estrie</v>
          </cell>
          <cell r="D1392" t="str">
            <v>Ferme Thenor enr.</v>
          </cell>
          <cell r="E1392" t="str">
            <v>Théroux(Norbert)</v>
          </cell>
          <cell r="F1392" t="str">
            <v>236, chemin Cordon</v>
          </cell>
          <cell r="G1392" t="str">
            <v>Sainte-Edwidge-de-Clifton</v>
          </cell>
          <cell r="H1392" t="str">
            <v>J0B2R0</v>
          </cell>
          <cell r="I1392">
            <v>819</v>
          </cell>
          <cell r="J1392">
            <v>8496415</v>
          </cell>
          <cell r="K1392">
            <v>43</v>
          </cell>
          <cell r="L1392">
            <v>10705</v>
          </cell>
          <cell r="M1392">
            <v>40</v>
          </cell>
          <cell r="N1392">
            <v>8825</v>
          </cell>
        </row>
        <row r="1393">
          <cell r="A1393">
            <v>712109</v>
          </cell>
          <cell r="B1393" t="str">
            <v>12</v>
          </cell>
          <cell r="C1393" t="str">
            <v>Chaudière-Appalaches</v>
          </cell>
          <cell r="D1393" t="str">
            <v>Ferme Herman Bolduc &amp; Fils</v>
          </cell>
          <cell r="E1393" t="str">
            <v>Bolduc(Gabriel)</v>
          </cell>
          <cell r="F1393" t="str">
            <v>471, Rang 4 Sud</v>
          </cell>
          <cell r="G1393" t="str">
            <v>Saint-Honoré-de-Shenley</v>
          </cell>
          <cell r="H1393" t="str">
            <v>G0M1V0</v>
          </cell>
          <cell r="I1393">
            <v>418</v>
          </cell>
          <cell r="J1393">
            <v>4856221</v>
          </cell>
          <cell r="K1393">
            <v>94</v>
          </cell>
          <cell r="L1393">
            <v>24393</v>
          </cell>
          <cell r="M1393">
            <v>98</v>
          </cell>
          <cell r="N1393">
            <v>24082</v>
          </cell>
        </row>
        <row r="1394">
          <cell r="A1394">
            <v>712695</v>
          </cell>
          <cell r="B1394" t="str">
            <v>14</v>
          </cell>
          <cell r="C1394" t="str">
            <v>Lanaudière</v>
          </cell>
          <cell r="D1394" t="str">
            <v>Ferme Bercheva enr.</v>
          </cell>
          <cell r="E1394" t="str">
            <v>Plante(Diane Chevalier et Richard)</v>
          </cell>
          <cell r="F1394" t="str">
            <v>1492, rang Ste-Marie</v>
          </cell>
          <cell r="G1394" t="str">
            <v>Saint-Ignace-de-Loyola</v>
          </cell>
          <cell r="H1394" t="str">
            <v>J0K2P0</v>
          </cell>
          <cell r="I1394">
            <v>450</v>
          </cell>
          <cell r="J1394">
            <v>8362678</v>
          </cell>
          <cell r="K1394">
            <v>28</v>
          </cell>
          <cell r="L1394">
            <v>2434</v>
          </cell>
          <cell r="M1394">
            <v>32</v>
          </cell>
          <cell r="N1394">
            <v>3699</v>
          </cell>
        </row>
        <row r="1395">
          <cell r="A1395">
            <v>712810</v>
          </cell>
          <cell r="B1395" t="str">
            <v>08</v>
          </cell>
          <cell r="C1395" t="str">
            <v>Abitibi-Témiscamingue</v>
          </cell>
          <cell r="D1395" t="str">
            <v>Boulay Christiane et Schonau Serge</v>
          </cell>
          <cell r="E1395" t="str">
            <v>Schonau(Serge)</v>
          </cell>
          <cell r="F1395" t="str">
            <v>1322, chemin la Petite Rivière</v>
          </cell>
          <cell r="G1395" t="str">
            <v>Duhamel-Ouest</v>
          </cell>
          <cell r="H1395" t="str">
            <v>J9V1H1</v>
          </cell>
          <cell r="I1395">
            <v>819</v>
          </cell>
          <cell r="J1395">
            <v>6292906</v>
          </cell>
          <cell r="K1395">
            <v>31</v>
          </cell>
          <cell r="L1395">
            <v>4664</v>
          </cell>
          <cell r="M1395">
            <v>36</v>
          </cell>
          <cell r="N1395">
            <v>7495</v>
          </cell>
        </row>
        <row r="1396">
          <cell r="A1396">
            <v>712828</v>
          </cell>
          <cell r="B1396" t="str">
            <v>01</v>
          </cell>
          <cell r="C1396" t="str">
            <v>Bas-Saint-Laurent</v>
          </cell>
          <cell r="D1396" t="str">
            <v>Villeneuve(Yvon)</v>
          </cell>
          <cell r="F1396" t="str">
            <v>180, rang 1 Matalik</v>
          </cell>
          <cell r="G1396" t="str">
            <v>Causapscal</v>
          </cell>
          <cell r="H1396" t="str">
            <v>G0J1J0</v>
          </cell>
          <cell r="I1396">
            <v>418</v>
          </cell>
          <cell r="J1396">
            <v>7565630</v>
          </cell>
          <cell r="K1396">
            <v>107</v>
          </cell>
          <cell r="L1396">
            <v>24358</v>
          </cell>
          <cell r="M1396">
            <v>102</v>
          </cell>
          <cell r="N1396">
            <v>30016</v>
          </cell>
        </row>
        <row r="1397">
          <cell r="A1397">
            <v>712927</v>
          </cell>
          <cell r="B1397" t="str">
            <v>17</v>
          </cell>
          <cell r="C1397" t="str">
            <v>Centre-du-Québec</v>
          </cell>
          <cell r="D1397" t="str">
            <v>Pellerin(Mario)</v>
          </cell>
          <cell r="F1397" t="str">
            <v>600 rang Pellerin</v>
          </cell>
          <cell r="G1397" t="str">
            <v>Saint-Célestin</v>
          </cell>
          <cell r="H1397" t="str">
            <v>J0C1G0</v>
          </cell>
          <cell r="I1397">
            <v>819</v>
          </cell>
          <cell r="J1397">
            <v>2293206</v>
          </cell>
          <cell r="K1397">
            <v>34</v>
          </cell>
          <cell r="L1397">
            <v>2560</v>
          </cell>
          <cell r="M1397">
            <v>31</v>
          </cell>
          <cell r="N1397">
            <v>4737</v>
          </cell>
        </row>
        <row r="1398">
          <cell r="A1398">
            <v>713461</v>
          </cell>
          <cell r="B1398" t="str">
            <v>01</v>
          </cell>
          <cell r="C1398" t="str">
            <v>Bas-Saint-Laurent</v>
          </cell>
          <cell r="D1398" t="str">
            <v>Ferme Les Deux Cantons enr.</v>
          </cell>
          <cell r="E1398" t="str">
            <v>Tremblay(Liette Voyer et Serge)</v>
          </cell>
          <cell r="F1398" t="str">
            <v>159, chemin Nord de la Riv. Humqui</v>
          </cell>
          <cell r="G1398" t="str">
            <v>Saint-Léon-le-Grand(Bas-Saint-Laurent)</v>
          </cell>
          <cell r="H1398" t="str">
            <v>G0J2W0</v>
          </cell>
          <cell r="I1398">
            <v>418</v>
          </cell>
          <cell r="J1398">
            <v>7435742</v>
          </cell>
          <cell r="K1398">
            <v>54</v>
          </cell>
          <cell r="L1398">
            <v>4218</v>
          </cell>
          <cell r="M1398">
            <v>53</v>
          </cell>
          <cell r="N1398">
            <v>7201</v>
          </cell>
        </row>
        <row r="1399">
          <cell r="A1399">
            <v>713875</v>
          </cell>
          <cell r="B1399" t="str">
            <v>05</v>
          </cell>
          <cell r="C1399" t="str">
            <v>Estrie</v>
          </cell>
          <cell r="D1399" t="str">
            <v>Laplante(Jacques)</v>
          </cell>
          <cell r="F1399" t="str">
            <v>659 Angus Nord</v>
          </cell>
          <cell r="G1399" t="str">
            <v>East Angus</v>
          </cell>
          <cell r="H1399" t="str">
            <v>J0B1R0</v>
          </cell>
          <cell r="I1399">
            <v>819</v>
          </cell>
          <cell r="J1399">
            <v>8322892</v>
          </cell>
          <cell r="K1399">
            <v>18</v>
          </cell>
          <cell r="L1399">
            <v>235</v>
          </cell>
          <cell r="M1399">
            <v>17</v>
          </cell>
          <cell r="N1399">
            <v>235</v>
          </cell>
        </row>
        <row r="1400">
          <cell r="A1400">
            <v>714931</v>
          </cell>
          <cell r="B1400" t="str">
            <v>08</v>
          </cell>
          <cell r="C1400" t="str">
            <v>Abitibi-Témiscamingue</v>
          </cell>
          <cell r="D1400" t="str">
            <v>Ferme J.L. Coulombe inc.</v>
          </cell>
          <cell r="E1400" t="str">
            <v>Coulombe(Gaston)</v>
          </cell>
          <cell r="F1400" t="str">
            <v>295, rang 2-3</v>
          </cell>
          <cell r="G1400" t="str">
            <v>Sainte-Germaine-Boulé</v>
          </cell>
          <cell r="H1400" t="str">
            <v>J0Z1M0</v>
          </cell>
          <cell r="I1400">
            <v>819</v>
          </cell>
          <cell r="J1400">
            <v>7876895</v>
          </cell>
          <cell r="K1400">
            <v>269</v>
          </cell>
          <cell r="L1400">
            <v>55112</v>
          </cell>
          <cell r="M1400">
            <v>301</v>
          </cell>
          <cell r="N1400">
            <v>67246</v>
          </cell>
        </row>
        <row r="1401">
          <cell r="A1401">
            <v>716332</v>
          </cell>
          <cell r="B1401" t="str">
            <v>05</v>
          </cell>
          <cell r="C1401" t="str">
            <v>Estrie</v>
          </cell>
          <cell r="D1401" t="str">
            <v>Ferme Bellows Riverneer</v>
          </cell>
          <cell r="E1401" t="str">
            <v>Bellows(Peter)</v>
          </cell>
          <cell r="F1401" t="str">
            <v>705, route 147</v>
          </cell>
          <cell r="G1401" t="str">
            <v>Dixville</v>
          </cell>
          <cell r="H1401" t="str">
            <v>J0B1P0</v>
          </cell>
          <cell r="I1401">
            <v>819</v>
          </cell>
          <cell r="J1401">
            <v>8497530</v>
          </cell>
          <cell r="K1401">
            <v>20</v>
          </cell>
        </row>
        <row r="1402">
          <cell r="A1402">
            <v>716423</v>
          </cell>
          <cell r="B1402" t="str">
            <v>05</v>
          </cell>
          <cell r="C1402" t="str">
            <v>Estrie</v>
          </cell>
          <cell r="D1402" t="str">
            <v>Toutant(Roger)</v>
          </cell>
          <cell r="F1402" t="str">
            <v>83, rang 2</v>
          </cell>
          <cell r="G1402" t="str">
            <v>Wotton</v>
          </cell>
          <cell r="H1402" t="str">
            <v>J0A1N0</v>
          </cell>
          <cell r="I1402">
            <v>819</v>
          </cell>
          <cell r="J1402">
            <v>8282582</v>
          </cell>
          <cell r="K1402">
            <v>28</v>
          </cell>
          <cell r="L1402">
            <v>5085</v>
          </cell>
          <cell r="M1402">
            <v>31</v>
          </cell>
          <cell r="N1402">
            <v>4634</v>
          </cell>
        </row>
        <row r="1403">
          <cell r="A1403">
            <v>717868</v>
          </cell>
          <cell r="B1403" t="str">
            <v>16</v>
          </cell>
          <cell r="C1403" t="str">
            <v>Montérégie</v>
          </cell>
          <cell r="D1403" t="str">
            <v>Ferme Cérélait inc.</v>
          </cell>
          <cell r="E1403" t="str">
            <v>Vincent(Émile Et Claudette)</v>
          </cell>
          <cell r="F1403" t="str">
            <v>120, route 133</v>
          </cell>
          <cell r="G1403" t="str">
            <v>Henryville</v>
          </cell>
          <cell r="H1403" t="str">
            <v>J0J1E0</v>
          </cell>
          <cell r="I1403">
            <v>450</v>
          </cell>
          <cell r="J1403">
            <v>2992607</v>
          </cell>
          <cell r="K1403">
            <v>12</v>
          </cell>
          <cell r="L1403">
            <v>5443</v>
          </cell>
        </row>
        <row r="1404">
          <cell r="A1404">
            <v>718007</v>
          </cell>
          <cell r="B1404" t="str">
            <v>01</v>
          </cell>
          <cell r="C1404" t="str">
            <v>Bas-Saint-Laurent</v>
          </cell>
          <cell r="D1404" t="str">
            <v>Ferme Jealine</v>
          </cell>
          <cell r="E1404" t="str">
            <v>Morin(Jeannot)</v>
          </cell>
          <cell r="F1404" t="str">
            <v>37 rang 5 Est</v>
          </cell>
          <cell r="G1404" t="str">
            <v>Biencourt</v>
          </cell>
          <cell r="H1404" t="str">
            <v>G0K1T0</v>
          </cell>
          <cell r="I1404">
            <v>418</v>
          </cell>
          <cell r="J1404">
            <v>4995556</v>
          </cell>
          <cell r="K1404">
            <v>38</v>
          </cell>
          <cell r="L1404">
            <v>9218</v>
          </cell>
          <cell r="M1404">
            <v>33</v>
          </cell>
          <cell r="N1404">
            <v>8063</v>
          </cell>
        </row>
        <row r="1405">
          <cell r="A1405">
            <v>718056</v>
          </cell>
          <cell r="B1405" t="str">
            <v>01</v>
          </cell>
          <cell r="C1405" t="str">
            <v>Bas-Saint-Laurent</v>
          </cell>
          <cell r="D1405" t="str">
            <v>Thériault Claude et Voyer Francine</v>
          </cell>
          <cell r="F1405" t="str">
            <v>260, Route 230 Ouest</v>
          </cell>
          <cell r="G1405" t="str">
            <v>Saint-Philippe-de-Néri</v>
          </cell>
          <cell r="H1405" t="str">
            <v>G0L4A0</v>
          </cell>
          <cell r="I1405">
            <v>418</v>
          </cell>
          <cell r="J1405">
            <v>4982887</v>
          </cell>
          <cell r="K1405">
            <v>67</v>
          </cell>
          <cell r="L1405">
            <v>4059</v>
          </cell>
          <cell r="M1405">
            <v>57</v>
          </cell>
          <cell r="N1405">
            <v>7015</v>
          </cell>
        </row>
        <row r="1406">
          <cell r="A1406">
            <v>718338</v>
          </cell>
          <cell r="B1406" t="str">
            <v>07</v>
          </cell>
          <cell r="C1406" t="str">
            <v>Outaouais</v>
          </cell>
          <cell r="D1406" t="str">
            <v>Anglehart Dianne-Marie &amp; Leveris William</v>
          </cell>
          <cell r="E1406" t="str">
            <v>Leveris(Dianne Anglehart et William)</v>
          </cell>
          <cell r="F1406" t="str">
            <v>C73 Stevenson's Road</v>
          </cell>
          <cell r="G1406" t="str">
            <v>Campbell's Bay</v>
          </cell>
          <cell r="H1406" t="str">
            <v>J0X1K0</v>
          </cell>
          <cell r="I1406">
            <v>819</v>
          </cell>
          <cell r="J1406">
            <v>6482452</v>
          </cell>
          <cell r="K1406">
            <v>160</v>
          </cell>
          <cell r="L1406">
            <v>40677</v>
          </cell>
          <cell r="M1406">
            <v>170</v>
          </cell>
          <cell r="N1406">
            <v>28622</v>
          </cell>
        </row>
        <row r="1407">
          <cell r="A1407">
            <v>718858</v>
          </cell>
          <cell r="B1407" t="str">
            <v>05</v>
          </cell>
          <cell r="C1407" t="str">
            <v>Estrie</v>
          </cell>
          <cell r="D1407" t="str">
            <v>Masson(Réjean)</v>
          </cell>
          <cell r="F1407" t="str">
            <v>131 rte 251</v>
          </cell>
          <cell r="G1407" t="str">
            <v>Martinville</v>
          </cell>
          <cell r="H1407" t="str">
            <v>J0B2A0</v>
          </cell>
          <cell r="I1407">
            <v>819</v>
          </cell>
          <cell r="J1407">
            <v>8355226</v>
          </cell>
          <cell r="K1407">
            <v>23</v>
          </cell>
          <cell r="L1407">
            <v>5773</v>
          </cell>
          <cell r="M1407">
            <v>23</v>
          </cell>
          <cell r="N1407">
            <v>4555</v>
          </cell>
        </row>
        <row r="1408">
          <cell r="A1408">
            <v>718940</v>
          </cell>
          <cell r="B1408" t="str">
            <v>12</v>
          </cell>
          <cell r="C1408" t="str">
            <v>Chaudière-Appalaches</v>
          </cell>
          <cell r="D1408" t="str">
            <v>Ferme Closvert inc.</v>
          </cell>
          <cell r="E1408" t="str">
            <v>Gagné(Benoit)</v>
          </cell>
          <cell r="F1408" t="str">
            <v>288, rang St-Jean-Baptiste</v>
          </cell>
          <cell r="G1408" t="str">
            <v>Sainte-Hénédine</v>
          </cell>
          <cell r="H1408" t="str">
            <v>G0S2R0</v>
          </cell>
          <cell r="I1408">
            <v>418</v>
          </cell>
          <cell r="J1408">
            <v>9353413</v>
          </cell>
          <cell r="K1408">
            <v>48</v>
          </cell>
          <cell r="L1408">
            <v>5803</v>
          </cell>
          <cell r="M1408">
            <v>50</v>
          </cell>
          <cell r="N1408">
            <v>10902</v>
          </cell>
        </row>
        <row r="1409">
          <cell r="A1409">
            <v>718973</v>
          </cell>
          <cell r="B1409" t="str">
            <v>17</v>
          </cell>
          <cell r="C1409" t="str">
            <v>Centre-du-Québec</v>
          </cell>
          <cell r="D1409" t="str">
            <v>Goulet(Alain)</v>
          </cell>
          <cell r="F1409" t="str">
            <v>1735, rang 7</v>
          </cell>
          <cell r="G1409" t="str">
            <v>Saint-Cyrille-de-Wendover</v>
          </cell>
          <cell r="H1409" t="str">
            <v>J1Z1N9</v>
          </cell>
          <cell r="I1409">
            <v>819</v>
          </cell>
          <cell r="J1409">
            <v>3975758</v>
          </cell>
          <cell r="K1409">
            <v>46</v>
          </cell>
          <cell r="L1409">
            <v>3735</v>
          </cell>
          <cell r="M1409">
            <v>43</v>
          </cell>
          <cell r="N1409">
            <v>1235</v>
          </cell>
        </row>
        <row r="1410">
          <cell r="A1410">
            <v>719633</v>
          </cell>
          <cell r="B1410" t="str">
            <v>01</v>
          </cell>
          <cell r="C1410" t="str">
            <v>Bas-Saint-Laurent</v>
          </cell>
          <cell r="D1410" t="str">
            <v>Ferme Emmental S.E.N.C.</v>
          </cell>
          <cell r="E1410" t="str">
            <v>Mosiman(Ernest)</v>
          </cell>
          <cell r="F1410" t="str">
            <v>122 rang Beauséjour</v>
          </cell>
          <cell r="G1410" t="str">
            <v>Saint-Louis-Du-Ha! Ha!</v>
          </cell>
          <cell r="H1410" t="str">
            <v>G0L3S0</v>
          </cell>
          <cell r="I1410">
            <v>418</v>
          </cell>
          <cell r="J1410">
            <v>8545443</v>
          </cell>
          <cell r="K1410">
            <v>14</v>
          </cell>
          <cell r="L1410">
            <v>2297</v>
          </cell>
          <cell r="M1410">
            <v>19</v>
          </cell>
          <cell r="N1410">
            <v>1219</v>
          </cell>
        </row>
        <row r="1411">
          <cell r="A1411">
            <v>719716</v>
          </cell>
          <cell r="B1411" t="str">
            <v>08</v>
          </cell>
          <cell r="C1411" t="str">
            <v>Abitibi-Témiscamingue</v>
          </cell>
          <cell r="D1411" t="str">
            <v>Arpin Yvan &amp; Girard Jocelyne</v>
          </cell>
          <cell r="E1411" t="str">
            <v>Girard(Yvan Arpin et Jocelyne)</v>
          </cell>
          <cell r="F1411" t="str">
            <v>718, rang 1</v>
          </cell>
          <cell r="G1411" t="str">
            <v>Béarn</v>
          </cell>
          <cell r="H1411" t="str">
            <v>J0Z1G0</v>
          </cell>
          <cell r="I1411">
            <v>819</v>
          </cell>
          <cell r="J1411">
            <v>7264191</v>
          </cell>
          <cell r="K1411">
            <v>124</v>
          </cell>
          <cell r="L1411">
            <v>12410</v>
          </cell>
          <cell r="M1411">
            <v>134</v>
          </cell>
          <cell r="N1411">
            <v>13242</v>
          </cell>
        </row>
        <row r="1412">
          <cell r="A1412">
            <v>720649</v>
          </cell>
          <cell r="B1412" t="str">
            <v>03</v>
          </cell>
          <cell r="C1412" t="str">
            <v>Capitale-Nationale</v>
          </cell>
          <cell r="D1412" t="str">
            <v>Roch(Claude)</v>
          </cell>
          <cell r="F1412" t="str">
            <v>890, rue Tessier Est</v>
          </cell>
          <cell r="G1412" t="str">
            <v>Saint-Casimir</v>
          </cell>
          <cell r="H1412" t="str">
            <v>G0A3L0</v>
          </cell>
          <cell r="I1412">
            <v>418</v>
          </cell>
          <cell r="J1412">
            <v>3393407</v>
          </cell>
          <cell r="K1412">
            <v>10</v>
          </cell>
          <cell r="L1412">
            <v>3105</v>
          </cell>
          <cell r="M1412">
            <v>19</v>
          </cell>
          <cell r="N1412">
            <v>1804</v>
          </cell>
        </row>
        <row r="1413">
          <cell r="A1413">
            <v>720698</v>
          </cell>
          <cell r="B1413" t="str">
            <v>07</v>
          </cell>
          <cell r="C1413" t="str">
            <v>Outaouais</v>
          </cell>
          <cell r="D1413" t="str">
            <v>Ferme des Six &amp; Associés</v>
          </cell>
          <cell r="E1413" t="str">
            <v>Lefebvre(Suzanne)</v>
          </cell>
          <cell r="F1413" t="str">
            <v>70, chemin Ferme des Six</v>
          </cell>
          <cell r="G1413" t="str">
            <v>Bouchette</v>
          </cell>
          <cell r="H1413" t="str">
            <v>J0X1E0</v>
          </cell>
          <cell r="I1413">
            <v>819</v>
          </cell>
          <cell r="J1413">
            <v>4652681</v>
          </cell>
          <cell r="K1413">
            <v>67</v>
          </cell>
          <cell r="L1413">
            <v>10397</v>
          </cell>
          <cell r="M1413">
            <v>61</v>
          </cell>
          <cell r="N1413">
            <v>6300</v>
          </cell>
        </row>
        <row r="1414">
          <cell r="A1414">
            <v>720813</v>
          </cell>
          <cell r="B1414" t="str">
            <v>02</v>
          </cell>
          <cell r="C1414" t="str">
            <v>Saguenay-Lac-Saint-Jean</v>
          </cell>
          <cell r="D1414" t="str">
            <v>Ferme Claude Laroche inc.</v>
          </cell>
          <cell r="E1414" t="str">
            <v>Laroche(Claude)</v>
          </cell>
          <cell r="F1414" t="str">
            <v>2704 boul. St-Dominique</v>
          </cell>
          <cell r="G1414" t="str">
            <v>Roberval</v>
          </cell>
          <cell r="H1414" t="str">
            <v>G8H2M9</v>
          </cell>
          <cell r="I1414">
            <v>418</v>
          </cell>
          <cell r="J1414">
            <v>2752720</v>
          </cell>
          <cell r="K1414">
            <v>23</v>
          </cell>
          <cell r="L1414">
            <v>1492</v>
          </cell>
          <cell r="M1414">
            <v>22</v>
          </cell>
          <cell r="N1414">
            <v>2823</v>
          </cell>
        </row>
        <row r="1415">
          <cell r="A1415">
            <v>720995</v>
          </cell>
          <cell r="B1415" t="str">
            <v>17</v>
          </cell>
          <cell r="C1415" t="str">
            <v>Centre-du-Québec</v>
          </cell>
          <cell r="D1415" t="str">
            <v>Ferme René Tanguay et Katy Carrier enr.</v>
          </cell>
          <cell r="E1415" t="str">
            <v>Tanguay(René)</v>
          </cell>
          <cell r="F1415" t="str">
            <v>1290, chemin Dublin</v>
          </cell>
          <cell r="G1415" t="str">
            <v>Inverness</v>
          </cell>
          <cell r="H1415" t="str">
            <v>G0S1K0</v>
          </cell>
          <cell r="I1415">
            <v>418</v>
          </cell>
          <cell r="J1415">
            <v>4532635</v>
          </cell>
          <cell r="K1415">
            <v>92</v>
          </cell>
          <cell r="L1415">
            <v>17694</v>
          </cell>
          <cell r="M1415">
            <v>86</v>
          </cell>
          <cell r="N1415">
            <v>13735</v>
          </cell>
        </row>
        <row r="1416">
          <cell r="A1416">
            <v>721050</v>
          </cell>
          <cell r="B1416" t="str">
            <v>07</v>
          </cell>
          <cell r="C1416" t="str">
            <v>Outaouais</v>
          </cell>
          <cell r="D1416" t="str">
            <v>Ferme J.P.B. &amp; Fils</v>
          </cell>
          <cell r="E1416" t="str">
            <v>Piché(Pierre Bénard et Johanne)</v>
          </cell>
          <cell r="F1416" t="str">
            <v>75, chemin Lytton</v>
          </cell>
          <cell r="G1416" t="str">
            <v>Montcerf-Lytton</v>
          </cell>
          <cell r="H1416" t="str">
            <v>J0W1N0</v>
          </cell>
          <cell r="I1416">
            <v>819</v>
          </cell>
          <cell r="J1416">
            <v>4495949</v>
          </cell>
          <cell r="K1416">
            <v>37</v>
          </cell>
          <cell r="L1416">
            <v>8429</v>
          </cell>
          <cell r="M1416">
            <v>41</v>
          </cell>
          <cell r="N1416">
            <v>5770</v>
          </cell>
        </row>
        <row r="1417">
          <cell r="A1417">
            <v>721092</v>
          </cell>
          <cell r="B1417" t="str">
            <v>12</v>
          </cell>
          <cell r="C1417" t="str">
            <v>Chaudière-Appalaches</v>
          </cell>
          <cell r="D1417" t="str">
            <v>Paradis(Bernard)</v>
          </cell>
          <cell r="F1417" t="str">
            <v>1395, route Elgin Nord</v>
          </cell>
          <cell r="G1417" t="str">
            <v>Saint-Pamphile</v>
          </cell>
          <cell r="H1417" t="str">
            <v>G0R3X0</v>
          </cell>
          <cell r="I1417">
            <v>418</v>
          </cell>
          <cell r="J1417">
            <v>3562657</v>
          </cell>
          <cell r="K1417">
            <v>34</v>
          </cell>
          <cell r="M1417">
            <v>34</v>
          </cell>
        </row>
        <row r="1418">
          <cell r="A1418">
            <v>721340</v>
          </cell>
          <cell r="B1418" t="str">
            <v>11</v>
          </cell>
          <cell r="C1418" t="str">
            <v>Gaspésie-Iles-de-la-Madeleine</v>
          </cell>
          <cell r="D1418" t="str">
            <v>D'Amboise(Mauril)</v>
          </cell>
          <cell r="F1418" t="str">
            <v>746 route 132 Est</v>
          </cell>
          <cell r="G1418" t="str">
            <v>Nouvelle</v>
          </cell>
          <cell r="H1418" t="str">
            <v>G0C2E0</v>
          </cell>
          <cell r="I1418">
            <v>418</v>
          </cell>
          <cell r="J1418">
            <v>7942319</v>
          </cell>
          <cell r="K1418">
            <v>19</v>
          </cell>
          <cell r="L1418">
            <v>1510</v>
          </cell>
          <cell r="M1418">
            <v>20</v>
          </cell>
          <cell r="N1418">
            <v>3569</v>
          </cell>
        </row>
        <row r="1419">
          <cell r="A1419">
            <v>721522</v>
          </cell>
          <cell r="B1419" t="str">
            <v>12</v>
          </cell>
          <cell r="C1419" t="str">
            <v>Chaudière-Appalaches</v>
          </cell>
          <cell r="D1419" t="str">
            <v>Ferme AJD Gouin enr.(S.E.N.C.)</v>
          </cell>
          <cell r="E1419" t="str">
            <v>Gouin(Dominique)</v>
          </cell>
          <cell r="F1419" t="str">
            <v>1852 rang de la Montagne</v>
          </cell>
          <cell r="G1419" t="str">
            <v>Saint-Julien</v>
          </cell>
          <cell r="H1419" t="str">
            <v>G0N1B0</v>
          </cell>
          <cell r="I1419">
            <v>418</v>
          </cell>
          <cell r="J1419">
            <v>4234520</v>
          </cell>
          <cell r="K1419">
            <v>79</v>
          </cell>
          <cell r="L1419">
            <v>23161</v>
          </cell>
          <cell r="M1419">
            <v>59</v>
          </cell>
          <cell r="N1419">
            <v>14430</v>
          </cell>
        </row>
        <row r="1420">
          <cell r="A1420">
            <v>721605</v>
          </cell>
          <cell r="B1420" t="str">
            <v>17</v>
          </cell>
          <cell r="C1420" t="str">
            <v>Centre-du-Québec</v>
          </cell>
          <cell r="D1420" t="str">
            <v>Denoncourt(Sylvain)</v>
          </cell>
          <cell r="F1420" t="str">
            <v>625, rang Sainte-Anne</v>
          </cell>
          <cell r="G1420" t="str">
            <v>Sainte-Perpétue</v>
          </cell>
          <cell r="H1420" t="str">
            <v>J0C1R0</v>
          </cell>
          <cell r="I1420">
            <v>819</v>
          </cell>
          <cell r="J1420">
            <v>3366220</v>
          </cell>
          <cell r="K1420">
            <v>71</v>
          </cell>
          <cell r="L1420">
            <v>16709</v>
          </cell>
          <cell r="M1420">
            <v>64</v>
          </cell>
          <cell r="N1420">
            <v>18120</v>
          </cell>
        </row>
        <row r="1421">
          <cell r="A1421">
            <v>721662</v>
          </cell>
          <cell r="B1421" t="str">
            <v>11</v>
          </cell>
          <cell r="C1421" t="str">
            <v>Gaspésie-Iles-de-la-Madeleine</v>
          </cell>
          <cell r="D1421" t="str">
            <v>Ferme Éole enr.</v>
          </cell>
          <cell r="E1421" t="str">
            <v>Gauthier(René)</v>
          </cell>
          <cell r="F1421" t="str">
            <v>283 Notre-Dame Ouest</v>
          </cell>
          <cell r="G1421" t="str">
            <v>Cap-Chat</v>
          </cell>
          <cell r="H1421" t="str">
            <v>G0J1E0</v>
          </cell>
          <cell r="I1421">
            <v>418</v>
          </cell>
          <cell r="J1421">
            <v>7862742</v>
          </cell>
          <cell r="K1421">
            <v>52</v>
          </cell>
          <cell r="L1421">
            <v>9556</v>
          </cell>
          <cell r="M1421">
            <v>52</v>
          </cell>
          <cell r="N1421">
            <v>16443</v>
          </cell>
        </row>
        <row r="1422">
          <cell r="A1422">
            <v>722231</v>
          </cell>
          <cell r="B1422" t="str">
            <v>17</v>
          </cell>
          <cell r="C1422" t="str">
            <v>Centre-du-Québec</v>
          </cell>
          <cell r="D1422" t="str">
            <v>Cardin(Félicien)</v>
          </cell>
          <cell r="F1422" t="str">
            <v>309, rang 4</v>
          </cell>
          <cell r="G1422" t="str">
            <v>Saint-Bonaventure</v>
          </cell>
          <cell r="H1422" t="str">
            <v>J0C1C0</v>
          </cell>
          <cell r="I1422">
            <v>819</v>
          </cell>
          <cell r="J1422">
            <v>3963945</v>
          </cell>
          <cell r="K1422">
            <v>97</v>
          </cell>
          <cell r="L1422">
            <v>10857</v>
          </cell>
          <cell r="M1422">
            <v>95</v>
          </cell>
          <cell r="N1422">
            <v>22726</v>
          </cell>
        </row>
        <row r="1423">
          <cell r="A1423">
            <v>722736</v>
          </cell>
          <cell r="B1423" t="str">
            <v>11</v>
          </cell>
          <cell r="C1423" t="str">
            <v>Gaspésie-Iles-de-la-Madeleine</v>
          </cell>
          <cell r="D1423" t="str">
            <v>Ferme Belgi M.A.G. enr.</v>
          </cell>
          <cell r="E1423" t="str">
            <v>(Gabrielle Leblanc et Marc Cyr)</v>
          </cell>
          <cell r="F1423" t="str">
            <v>337, Principale Ouest</v>
          </cell>
          <cell r="G1423" t="str">
            <v>Saint-Alphonse</v>
          </cell>
          <cell r="H1423" t="str">
            <v>G0C2V0</v>
          </cell>
          <cell r="I1423">
            <v>418</v>
          </cell>
          <cell r="J1423">
            <v>3882243</v>
          </cell>
          <cell r="K1423">
            <v>102</v>
          </cell>
          <cell r="L1423">
            <v>28681</v>
          </cell>
          <cell r="M1423">
            <v>107</v>
          </cell>
          <cell r="N1423">
            <v>23277</v>
          </cell>
        </row>
        <row r="1424">
          <cell r="A1424">
            <v>722868</v>
          </cell>
          <cell r="B1424" t="str">
            <v>05</v>
          </cell>
          <cell r="C1424" t="str">
            <v>Estrie</v>
          </cell>
          <cell r="D1424" t="str">
            <v>La Ferme Manasan</v>
          </cell>
          <cell r="E1424" t="str">
            <v>Laberge(Pierre)</v>
          </cell>
          <cell r="F1424" t="str">
            <v>150, chemin Laberge</v>
          </cell>
          <cell r="G1424" t="str">
            <v>Danville</v>
          </cell>
          <cell r="H1424" t="str">
            <v>J0A1A0</v>
          </cell>
          <cell r="I1424">
            <v>819</v>
          </cell>
          <cell r="J1424">
            <v>8393350</v>
          </cell>
          <cell r="K1424">
            <v>87</v>
          </cell>
          <cell r="L1424">
            <v>17000</v>
          </cell>
          <cell r="M1424">
            <v>91</v>
          </cell>
          <cell r="N1424">
            <v>16622</v>
          </cell>
        </row>
        <row r="1425">
          <cell r="A1425">
            <v>723098</v>
          </cell>
          <cell r="B1425" t="str">
            <v>01</v>
          </cell>
          <cell r="C1425" t="str">
            <v>Bas-Saint-Laurent</v>
          </cell>
          <cell r="D1425" t="str">
            <v>Lévesque Yvon et St-Onge Jocelyne</v>
          </cell>
          <cell r="F1425" t="str">
            <v>261, rang 2 Est</v>
          </cell>
          <cell r="G1425" t="str">
            <v>Val-Brillant</v>
          </cell>
          <cell r="H1425" t="str">
            <v>G0J3L0</v>
          </cell>
          <cell r="I1425">
            <v>418</v>
          </cell>
          <cell r="J1425">
            <v>7423469</v>
          </cell>
          <cell r="K1425">
            <v>72</v>
          </cell>
          <cell r="L1425">
            <v>18730</v>
          </cell>
          <cell r="M1425">
            <v>70</v>
          </cell>
          <cell r="N1425">
            <v>18546</v>
          </cell>
        </row>
        <row r="1426">
          <cell r="A1426">
            <v>723205</v>
          </cell>
          <cell r="B1426" t="str">
            <v>01</v>
          </cell>
          <cell r="C1426" t="str">
            <v>Bas-Saint-Laurent</v>
          </cell>
          <cell r="D1426" t="str">
            <v>Ferme Audanel inc.</v>
          </cell>
          <cell r="E1426" t="str">
            <v>St-Pierre(Aubin)</v>
          </cell>
          <cell r="F1426" t="str">
            <v>207 rang 1</v>
          </cell>
          <cell r="G1426" t="str">
            <v>Saint-Clément</v>
          </cell>
          <cell r="H1426" t="str">
            <v>G0L2N0</v>
          </cell>
          <cell r="I1426">
            <v>418</v>
          </cell>
          <cell r="J1426">
            <v>9632703</v>
          </cell>
          <cell r="K1426">
            <v>76</v>
          </cell>
          <cell r="L1426">
            <v>13836</v>
          </cell>
          <cell r="M1426">
            <v>76</v>
          </cell>
          <cell r="N1426">
            <v>15407</v>
          </cell>
        </row>
        <row r="1427">
          <cell r="A1427">
            <v>723544</v>
          </cell>
          <cell r="B1427" t="str">
            <v>05</v>
          </cell>
          <cell r="C1427" t="str">
            <v>Estrie</v>
          </cell>
          <cell r="D1427" t="str">
            <v>Ferme Bernest inc.</v>
          </cell>
          <cell r="E1427" t="str">
            <v>Lemieux(Gilles)</v>
          </cell>
          <cell r="F1427" t="str">
            <v>189 rte 255 Nord</v>
          </cell>
          <cell r="G1427" t="str">
            <v>Dudswell</v>
          </cell>
          <cell r="H1427" t="str">
            <v>J0B2L0</v>
          </cell>
          <cell r="I1427">
            <v>819</v>
          </cell>
          <cell r="J1427">
            <v>8282263</v>
          </cell>
          <cell r="K1427">
            <v>125</v>
          </cell>
          <cell r="L1427">
            <v>21641</v>
          </cell>
          <cell r="M1427">
            <v>129</v>
          </cell>
          <cell r="N1427">
            <v>23432</v>
          </cell>
        </row>
        <row r="1428">
          <cell r="A1428">
            <v>723676</v>
          </cell>
          <cell r="B1428" t="str">
            <v>05</v>
          </cell>
          <cell r="C1428" t="str">
            <v>Estrie</v>
          </cell>
          <cell r="D1428" t="str">
            <v>Morse(Jason)</v>
          </cell>
          <cell r="F1428" t="str">
            <v>72, Main Street</v>
          </cell>
          <cell r="G1428" t="str">
            <v>Hatley</v>
          </cell>
          <cell r="H1428" t="str">
            <v>J0B4B0</v>
          </cell>
          <cell r="I1428">
            <v>819</v>
          </cell>
          <cell r="J1428">
            <v>8385205</v>
          </cell>
          <cell r="K1428">
            <v>44</v>
          </cell>
          <cell r="L1428">
            <v>12431</v>
          </cell>
          <cell r="M1428">
            <v>41</v>
          </cell>
          <cell r="N1428">
            <v>9087</v>
          </cell>
        </row>
        <row r="1429">
          <cell r="A1429">
            <v>724302</v>
          </cell>
          <cell r="B1429" t="str">
            <v>17</v>
          </cell>
          <cell r="C1429" t="str">
            <v>Centre-du-Québec</v>
          </cell>
          <cell r="D1429" t="str">
            <v>Demers Chantal et Tanguay Michel</v>
          </cell>
          <cell r="E1429" t="str">
            <v>Tanguay(Michel)</v>
          </cell>
          <cell r="F1429" t="str">
            <v>1314 rang 5</v>
          </cell>
          <cell r="G1429" t="str">
            <v>Inverness</v>
          </cell>
          <cell r="H1429" t="str">
            <v>G0S1K0</v>
          </cell>
          <cell r="I1429">
            <v>418</v>
          </cell>
          <cell r="J1429">
            <v>4532204</v>
          </cell>
          <cell r="K1429">
            <v>135</v>
          </cell>
          <cell r="L1429">
            <v>20251</v>
          </cell>
          <cell r="M1429">
            <v>128</v>
          </cell>
          <cell r="N1429">
            <v>18410</v>
          </cell>
        </row>
        <row r="1430">
          <cell r="A1430">
            <v>724310</v>
          </cell>
          <cell r="B1430" t="str">
            <v>08</v>
          </cell>
          <cell r="C1430" t="str">
            <v>Abitibi-Témiscamingue</v>
          </cell>
          <cell r="D1430" t="str">
            <v>Plante Bernard &amp; Marquis Josée</v>
          </cell>
          <cell r="E1430" t="str">
            <v>Plante(Josée Marquis et Bernard)</v>
          </cell>
          <cell r="F1430" t="str">
            <v>850, route 101 Nord, C.P.850</v>
          </cell>
          <cell r="G1430" t="str">
            <v>Saint-Bruno-de-Guigues</v>
          </cell>
          <cell r="H1430" t="str">
            <v>J0Z2G0</v>
          </cell>
          <cell r="I1430">
            <v>819</v>
          </cell>
          <cell r="J1430">
            <v>7282815</v>
          </cell>
          <cell r="K1430">
            <v>110</v>
          </cell>
          <cell r="L1430">
            <v>23760</v>
          </cell>
          <cell r="M1430">
            <v>111</v>
          </cell>
          <cell r="N1430">
            <v>27896</v>
          </cell>
        </row>
        <row r="1431">
          <cell r="A1431">
            <v>724377</v>
          </cell>
          <cell r="B1431" t="str">
            <v>15</v>
          </cell>
          <cell r="C1431" t="str">
            <v>Laurentides</v>
          </cell>
          <cell r="D1431" t="str">
            <v>Cowan Garfield H. et Cowan Michaël Garfield</v>
          </cell>
          <cell r="E1431" t="str">
            <v>Cowan(Gary)</v>
          </cell>
          <cell r="F1431" t="str">
            <v>1422, route 148</v>
          </cell>
          <cell r="G1431" t="str">
            <v>Grenville-sur-la-Rouge</v>
          </cell>
          <cell r="H1431" t="str">
            <v>J0V1J0</v>
          </cell>
          <cell r="I1431">
            <v>819</v>
          </cell>
          <cell r="J1431">
            <v>2426319</v>
          </cell>
          <cell r="K1431">
            <v>50</v>
          </cell>
          <cell r="M1431">
            <v>50</v>
          </cell>
          <cell r="N1431">
            <v>541</v>
          </cell>
        </row>
        <row r="1432">
          <cell r="A1432">
            <v>724609</v>
          </cell>
          <cell r="B1432" t="str">
            <v>02</v>
          </cell>
          <cell r="C1432" t="str">
            <v>Saguenay-Lac-Saint-Jean</v>
          </cell>
          <cell r="D1432" t="str">
            <v>Ferme G. Boulianne &amp; Fils inc.</v>
          </cell>
          <cell r="E1432" t="str">
            <v>Boulianne(Alain)</v>
          </cell>
          <cell r="F1432" t="str">
            <v>855 rue Principale</v>
          </cell>
          <cell r="G1432" t="str">
            <v>Saint-Augustin</v>
          </cell>
          <cell r="H1432" t="str">
            <v>G0W1K0</v>
          </cell>
          <cell r="I1432">
            <v>418</v>
          </cell>
          <cell r="J1432">
            <v>3742538</v>
          </cell>
          <cell r="K1432">
            <v>259</v>
          </cell>
          <cell r="L1432">
            <v>60869</v>
          </cell>
          <cell r="M1432">
            <v>259</v>
          </cell>
          <cell r="N1432">
            <v>80097</v>
          </cell>
        </row>
        <row r="1433">
          <cell r="A1433">
            <v>725010</v>
          </cell>
          <cell r="B1433" t="str">
            <v>12</v>
          </cell>
          <cell r="C1433" t="str">
            <v>Chaudière-Appalaches</v>
          </cell>
          <cell r="D1433" t="str">
            <v>Côté(Nelson)</v>
          </cell>
          <cell r="F1433" t="str">
            <v>1016, route 267</v>
          </cell>
          <cell r="G1433" t="str">
            <v>Saint-Jean-de-Brébeuf</v>
          </cell>
          <cell r="H1433" t="str">
            <v>G6G0A1</v>
          </cell>
          <cell r="I1433">
            <v>418</v>
          </cell>
          <cell r="J1433">
            <v>4532637</v>
          </cell>
          <cell r="K1433">
            <v>62</v>
          </cell>
          <cell r="L1433">
            <v>17736</v>
          </cell>
          <cell r="M1433">
            <v>59</v>
          </cell>
          <cell r="N1433">
            <v>13536</v>
          </cell>
        </row>
        <row r="1434">
          <cell r="A1434">
            <v>725689</v>
          </cell>
          <cell r="B1434" t="str">
            <v>08</v>
          </cell>
          <cell r="C1434" t="str">
            <v>Abitibi-Témiscamingue</v>
          </cell>
          <cell r="D1434" t="str">
            <v>Ferme Etoile Filante enr.</v>
          </cell>
          <cell r="E1434" t="str">
            <v>Perron(Madeleine Langevin et Mario)</v>
          </cell>
          <cell r="F1434" t="str">
            <v>510, route 101</v>
          </cell>
          <cell r="G1434" t="str">
            <v>Saint-Édouard-de-Fabre</v>
          </cell>
          <cell r="H1434" t="str">
            <v>J0Z1Z0</v>
          </cell>
          <cell r="I1434">
            <v>819</v>
          </cell>
          <cell r="J1434">
            <v>6343131</v>
          </cell>
          <cell r="K1434">
            <v>78</v>
          </cell>
          <cell r="L1434">
            <v>37666</v>
          </cell>
          <cell r="M1434">
            <v>54</v>
          </cell>
          <cell r="N1434">
            <v>13175</v>
          </cell>
        </row>
        <row r="1435">
          <cell r="A1435">
            <v>725945</v>
          </cell>
          <cell r="B1435" t="str">
            <v>05</v>
          </cell>
          <cell r="C1435" t="str">
            <v>Estrie</v>
          </cell>
          <cell r="D1435" t="str">
            <v>Bushey(Ricky)</v>
          </cell>
          <cell r="F1435" t="str">
            <v>149, route 255</v>
          </cell>
          <cell r="G1435" t="str">
            <v>Danville</v>
          </cell>
          <cell r="H1435" t="str">
            <v>J0A1A0</v>
          </cell>
          <cell r="I1435">
            <v>819</v>
          </cell>
          <cell r="J1435">
            <v>8392868</v>
          </cell>
          <cell r="K1435">
            <v>85</v>
          </cell>
          <cell r="L1435">
            <v>14220</v>
          </cell>
          <cell r="M1435">
            <v>82</v>
          </cell>
          <cell r="N1435">
            <v>12296</v>
          </cell>
        </row>
        <row r="1436">
          <cell r="A1436">
            <v>726349</v>
          </cell>
          <cell r="B1436" t="str">
            <v>12</v>
          </cell>
          <cell r="C1436" t="str">
            <v>Chaudière-Appalaches</v>
          </cell>
          <cell r="D1436" t="str">
            <v>Ferme À Thanase enr.</v>
          </cell>
          <cell r="E1436" t="str">
            <v>Morneau(Jean-M. Fortin et Louisette)</v>
          </cell>
          <cell r="F1436" t="str">
            <v>311, rang 3 Est</v>
          </cell>
          <cell r="G1436" t="str">
            <v>Saint-Aubert</v>
          </cell>
          <cell r="H1436" t="str">
            <v>G0R2R0</v>
          </cell>
          <cell r="I1436">
            <v>418</v>
          </cell>
          <cell r="J1436">
            <v>5983546</v>
          </cell>
          <cell r="K1436">
            <v>77</v>
          </cell>
          <cell r="L1436">
            <v>13258</v>
          </cell>
          <cell r="M1436">
            <v>80</v>
          </cell>
          <cell r="N1436">
            <v>8360</v>
          </cell>
        </row>
        <row r="1437">
          <cell r="A1437">
            <v>726547</v>
          </cell>
          <cell r="B1437" t="str">
            <v>08</v>
          </cell>
          <cell r="C1437" t="str">
            <v>Abitibi-Témiscamingue</v>
          </cell>
          <cell r="D1437" t="str">
            <v>Germain Bergeron et Fils enr.</v>
          </cell>
          <cell r="E1437" t="str">
            <v>Yves(Germain Bergeron et)</v>
          </cell>
          <cell r="F1437" t="str">
            <v>171, route 382</v>
          </cell>
          <cell r="G1437" t="str">
            <v>Ville-Marie</v>
          </cell>
          <cell r="H1437" t="str">
            <v>J9V2E8</v>
          </cell>
          <cell r="I1437">
            <v>819</v>
          </cell>
          <cell r="J1437">
            <v>6292401</v>
          </cell>
          <cell r="K1437">
            <v>130</v>
          </cell>
          <cell r="L1437">
            <v>31581</v>
          </cell>
          <cell r="M1437">
            <v>147</v>
          </cell>
          <cell r="N1437">
            <v>33680</v>
          </cell>
        </row>
        <row r="1438">
          <cell r="A1438">
            <v>726653</v>
          </cell>
          <cell r="B1438" t="str">
            <v>12</v>
          </cell>
          <cell r="C1438" t="str">
            <v>Chaudière-Appalaches</v>
          </cell>
          <cell r="D1438" t="str">
            <v>Ferme Jovial inc.</v>
          </cell>
          <cell r="E1438" t="str">
            <v>Poulin(Jean-Yves)</v>
          </cell>
          <cell r="F1438" t="str">
            <v>1852, route Kennedy Nord</v>
          </cell>
          <cell r="G1438" t="str">
            <v>Sainte-Marie</v>
          </cell>
          <cell r="H1438" t="str">
            <v>G6E3N7</v>
          </cell>
          <cell r="I1438">
            <v>418</v>
          </cell>
          <cell r="J1438">
            <v>3872326</v>
          </cell>
          <cell r="K1438">
            <v>25</v>
          </cell>
          <cell r="L1438">
            <v>1608</v>
          </cell>
          <cell r="M1438">
            <v>30</v>
          </cell>
          <cell r="N1438">
            <v>4851</v>
          </cell>
        </row>
        <row r="1439">
          <cell r="A1439">
            <v>726711</v>
          </cell>
          <cell r="B1439" t="str">
            <v>17</v>
          </cell>
          <cell r="C1439" t="str">
            <v>Centre-du-Québec</v>
          </cell>
          <cell r="D1439" t="str">
            <v>Messier(Carl)</v>
          </cell>
          <cell r="E1439" t="str">
            <v>Messier(Carl)</v>
          </cell>
          <cell r="F1439" t="str">
            <v>323, Avenue Pie X</v>
          </cell>
          <cell r="G1439" t="str">
            <v>Saint-Christophe-d'Arthabaska</v>
          </cell>
          <cell r="H1439" t="str">
            <v>G6R0L9</v>
          </cell>
          <cell r="I1439">
            <v>819</v>
          </cell>
          <cell r="J1439">
            <v>3574315</v>
          </cell>
          <cell r="K1439">
            <v>40</v>
          </cell>
          <cell r="L1439">
            <v>6846</v>
          </cell>
        </row>
        <row r="1440">
          <cell r="A1440">
            <v>726901</v>
          </cell>
          <cell r="B1440" t="str">
            <v>07</v>
          </cell>
          <cell r="C1440" t="str">
            <v>Outaouais</v>
          </cell>
          <cell r="D1440" t="str">
            <v>Alexandrovitch(Diane)</v>
          </cell>
          <cell r="F1440" t="str">
            <v>162, ch. Ferme des Six</v>
          </cell>
          <cell r="G1440" t="str">
            <v>Bouchette</v>
          </cell>
          <cell r="H1440" t="str">
            <v>J0X1E0</v>
          </cell>
          <cell r="I1440">
            <v>819</v>
          </cell>
          <cell r="J1440">
            <v>4652236</v>
          </cell>
          <cell r="K1440">
            <v>102</v>
          </cell>
          <cell r="L1440">
            <v>13084</v>
          </cell>
          <cell r="M1440">
            <v>111</v>
          </cell>
          <cell r="N1440">
            <v>13585</v>
          </cell>
        </row>
        <row r="1441">
          <cell r="A1441">
            <v>727040</v>
          </cell>
          <cell r="B1441" t="str">
            <v>07</v>
          </cell>
          <cell r="C1441" t="str">
            <v>Outaouais</v>
          </cell>
          <cell r="D1441" t="str">
            <v>Ferme des Soeurs inc.</v>
          </cell>
          <cell r="E1441" t="str">
            <v>Weber(René)</v>
          </cell>
          <cell r="F1441" t="str">
            <v>719, rang Ste-Madeleine</v>
          </cell>
          <cell r="G1441" t="str">
            <v>Saint-André-Avellin</v>
          </cell>
          <cell r="H1441" t="str">
            <v>J0V1W0</v>
          </cell>
          <cell r="I1441">
            <v>819</v>
          </cell>
          <cell r="J1441">
            <v>9832988</v>
          </cell>
          <cell r="K1441">
            <v>24</v>
          </cell>
          <cell r="L1441">
            <v>1361</v>
          </cell>
        </row>
        <row r="1442">
          <cell r="A1442">
            <v>727222</v>
          </cell>
          <cell r="B1442" t="str">
            <v>17</v>
          </cell>
          <cell r="C1442" t="str">
            <v>Centre-du-Québec</v>
          </cell>
          <cell r="D1442" t="str">
            <v>Ferme Fréfort enr.</v>
          </cell>
          <cell r="E1442" t="str">
            <v>Fréchette(Hélène)</v>
          </cell>
          <cell r="F1442" t="str">
            <v>178, Route 165</v>
          </cell>
          <cell r="G1442" t="str">
            <v>Saint-Pierre-Baptiste</v>
          </cell>
          <cell r="H1442" t="str">
            <v>G0P1K0</v>
          </cell>
          <cell r="I1442">
            <v>418</v>
          </cell>
          <cell r="J1442">
            <v>4289313</v>
          </cell>
          <cell r="K1442">
            <v>81</v>
          </cell>
          <cell r="L1442">
            <v>14365</v>
          </cell>
          <cell r="M1442">
            <v>80</v>
          </cell>
          <cell r="N1442">
            <v>14720</v>
          </cell>
        </row>
        <row r="1443">
          <cell r="A1443">
            <v>727354</v>
          </cell>
          <cell r="B1443" t="str">
            <v>12</v>
          </cell>
          <cell r="C1443" t="str">
            <v>Chaudière-Appalaches</v>
          </cell>
          <cell r="D1443" t="str">
            <v>Gouin(Stéphane)</v>
          </cell>
          <cell r="F1443" t="str">
            <v>646, Grande Ligne</v>
          </cell>
          <cell r="G1443" t="str">
            <v>Saint-Julien</v>
          </cell>
          <cell r="H1443" t="str">
            <v>G0N1B0</v>
          </cell>
          <cell r="I1443">
            <v>418</v>
          </cell>
          <cell r="J1443">
            <v>4233357</v>
          </cell>
          <cell r="K1443">
            <v>42</v>
          </cell>
          <cell r="L1443">
            <v>3760</v>
          </cell>
          <cell r="M1443">
            <v>35</v>
          </cell>
          <cell r="N1443">
            <v>5080</v>
          </cell>
        </row>
        <row r="1444">
          <cell r="A1444">
            <v>727784</v>
          </cell>
          <cell r="B1444" t="str">
            <v>02</v>
          </cell>
          <cell r="C1444" t="str">
            <v>Saguenay-Lac-Saint-Jean</v>
          </cell>
          <cell r="D1444" t="str">
            <v>Imbeault(Jean)</v>
          </cell>
          <cell r="F1444" t="str">
            <v>801 Rang 3</v>
          </cell>
          <cell r="G1444" t="str">
            <v>Saint-Eugène-d'Argentenay</v>
          </cell>
          <cell r="H1444" t="str">
            <v>G0W1B0</v>
          </cell>
          <cell r="I1444">
            <v>418</v>
          </cell>
          <cell r="J1444">
            <v>2391088</v>
          </cell>
          <cell r="K1444">
            <v>63</v>
          </cell>
          <cell r="L1444">
            <v>11145</v>
          </cell>
          <cell r="M1444">
            <v>103</v>
          </cell>
          <cell r="N1444">
            <v>3584</v>
          </cell>
        </row>
        <row r="1445">
          <cell r="A1445">
            <v>728279</v>
          </cell>
          <cell r="B1445" t="str">
            <v>07</v>
          </cell>
          <cell r="C1445" t="str">
            <v>Outaouais</v>
          </cell>
          <cell r="D1445" t="str">
            <v>La Ferme des Prés Roulants</v>
          </cell>
          <cell r="E1445" t="str">
            <v>Griffin(Robert et Griet)</v>
          </cell>
          <cell r="F1445" t="str">
            <v>14 Tancredia Road</v>
          </cell>
          <cell r="G1445" t="str">
            <v>L'Ile-du-Grand-Calumet</v>
          </cell>
          <cell r="H1445" t="str">
            <v>J0X1J0</v>
          </cell>
          <cell r="I1445">
            <v>819</v>
          </cell>
          <cell r="J1445">
            <v>6482230</v>
          </cell>
          <cell r="K1445">
            <v>123</v>
          </cell>
          <cell r="L1445">
            <v>31002</v>
          </cell>
          <cell r="M1445">
            <v>138</v>
          </cell>
          <cell r="N1445">
            <v>19026</v>
          </cell>
        </row>
        <row r="1446">
          <cell r="A1446">
            <v>728295</v>
          </cell>
          <cell r="B1446" t="str">
            <v>08</v>
          </cell>
          <cell r="C1446" t="str">
            <v>Abitibi-Témiscamingue</v>
          </cell>
          <cell r="D1446" t="str">
            <v>Job(Peter)</v>
          </cell>
          <cell r="F1446" t="str">
            <v>402 rang 11</v>
          </cell>
          <cell r="G1446" t="str">
            <v>Fugèreville</v>
          </cell>
          <cell r="H1446" t="str">
            <v>J0Z2A0</v>
          </cell>
          <cell r="I1446">
            <v>819</v>
          </cell>
          <cell r="J1446">
            <v>7482167</v>
          </cell>
          <cell r="K1446">
            <v>47</v>
          </cell>
          <cell r="L1446">
            <v>1021</v>
          </cell>
        </row>
        <row r="1447">
          <cell r="A1447">
            <v>728329</v>
          </cell>
          <cell r="B1447" t="str">
            <v>07</v>
          </cell>
          <cell r="C1447" t="str">
            <v>Outaouais</v>
          </cell>
          <cell r="D1447" t="str">
            <v>Amyotte(Alain)</v>
          </cell>
          <cell r="E1447" t="str">
            <v>Amyotte(Alain)</v>
          </cell>
          <cell r="F1447" t="str">
            <v>49, Stevenson Rd</v>
          </cell>
          <cell r="G1447" t="str">
            <v>Campbell's Bay</v>
          </cell>
          <cell r="H1447" t="str">
            <v>J0X1K0</v>
          </cell>
          <cell r="I1447">
            <v>819</v>
          </cell>
          <cell r="J1447">
            <v>6482838</v>
          </cell>
          <cell r="K1447">
            <v>30</v>
          </cell>
          <cell r="L1447">
            <v>289</v>
          </cell>
          <cell r="M1447">
            <v>36</v>
          </cell>
          <cell r="N1447">
            <v>3436</v>
          </cell>
        </row>
        <row r="1448">
          <cell r="A1448">
            <v>728733</v>
          </cell>
          <cell r="B1448" t="str">
            <v>15</v>
          </cell>
          <cell r="C1448" t="str">
            <v>Laurentides</v>
          </cell>
          <cell r="D1448" t="str">
            <v>Ferme Brenz enr.</v>
          </cell>
          <cell r="E1448" t="str">
            <v>Pfleiderer(Joanne Lavigne et Dieter)</v>
          </cell>
          <cell r="F1448" t="str">
            <v>392, Staynerville Ouest</v>
          </cell>
          <cell r="G1448" t="str">
            <v>Brownsburg-Chatham</v>
          </cell>
          <cell r="H1448" t="str">
            <v>J8G1M5</v>
          </cell>
          <cell r="I1448">
            <v>450</v>
          </cell>
          <cell r="J1448">
            <v>5335680</v>
          </cell>
          <cell r="K1448">
            <v>65</v>
          </cell>
          <cell r="L1448">
            <v>6769</v>
          </cell>
          <cell r="M1448">
            <v>73</v>
          </cell>
          <cell r="N1448">
            <v>14195</v>
          </cell>
        </row>
        <row r="1449">
          <cell r="A1449">
            <v>730077</v>
          </cell>
          <cell r="B1449" t="str">
            <v>04</v>
          </cell>
          <cell r="C1449" t="str">
            <v>Mauricie</v>
          </cell>
          <cell r="D1449" t="str">
            <v>Deveault, Jean-François et Vincent, Claire</v>
          </cell>
          <cell r="E1449" t="str">
            <v>Deveault(Jean-François)</v>
          </cell>
          <cell r="F1449" t="str">
            <v>201, rang Lamy</v>
          </cell>
          <cell r="G1449" t="str">
            <v>Saint-Léon-le-Grand (de Mauricie)</v>
          </cell>
          <cell r="H1449" t="str">
            <v>J0K2W0</v>
          </cell>
          <cell r="I1449">
            <v>819</v>
          </cell>
          <cell r="J1449">
            <v>2288851</v>
          </cell>
          <cell r="K1449">
            <v>22</v>
          </cell>
          <cell r="L1449">
            <v>3514</v>
          </cell>
          <cell r="M1449">
            <v>22</v>
          </cell>
          <cell r="N1449">
            <v>3514</v>
          </cell>
        </row>
        <row r="1450">
          <cell r="A1450">
            <v>730242</v>
          </cell>
          <cell r="B1450" t="str">
            <v>05</v>
          </cell>
          <cell r="C1450" t="str">
            <v>Estrie</v>
          </cell>
          <cell r="D1450" t="str">
            <v>Heggison(Stephen)</v>
          </cell>
          <cell r="F1450" t="str">
            <v>125 ch. Herring</v>
          </cell>
          <cell r="G1450" t="str">
            <v>Martinville</v>
          </cell>
          <cell r="H1450" t="str">
            <v>J0B2A0</v>
          </cell>
          <cell r="I1450">
            <v>819</v>
          </cell>
          <cell r="J1450">
            <v>8753636</v>
          </cell>
          <cell r="K1450">
            <v>48</v>
          </cell>
          <cell r="L1450">
            <v>11259</v>
          </cell>
          <cell r="M1450">
            <v>44</v>
          </cell>
          <cell r="N1450">
            <v>8117</v>
          </cell>
        </row>
        <row r="1451">
          <cell r="A1451">
            <v>730564</v>
          </cell>
          <cell r="B1451" t="str">
            <v>05</v>
          </cell>
          <cell r="C1451" t="str">
            <v>Estrie</v>
          </cell>
          <cell r="D1451" t="str">
            <v>Ferme G.D. Sage S.E.N.C.</v>
          </cell>
          <cell r="E1451" t="str">
            <v>Sage(Gilles)</v>
          </cell>
          <cell r="F1451" t="str">
            <v>1592, ch. Ladd's Mills</v>
          </cell>
          <cell r="G1451" t="str">
            <v>Coaticook</v>
          </cell>
          <cell r="H1451" t="str">
            <v>J1A2S2</v>
          </cell>
          <cell r="I1451">
            <v>819</v>
          </cell>
          <cell r="J1451">
            <v>8497204</v>
          </cell>
          <cell r="K1451">
            <v>22</v>
          </cell>
          <cell r="L1451">
            <v>340</v>
          </cell>
          <cell r="M1451">
            <v>25</v>
          </cell>
          <cell r="N1451">
            <v>1701</v>
          </cell>
        </row>
        <row r="1452">
          <cell r="A1452">
            <v>730879</v>
          </cell>
          <cell r="B1452" t="str">
            <v>17</v>
          </cell>
          <cell r="C1452" t="str">
            <v>Centre-du-Québec</v>
          </cell>
          <cell r="D1452" t="str">
            <v>Ferme Manon et François Laflamme enr.</v>
          </cell>
          <cell r="E1452" t="str">
            <v>Laflamme(François)</v>
          </cell>
          <cell r="F1452" t="str">
            <v>179, rang 10</v>
          </cell>
          <cell r="G1452" t="str">
            <v>Durham-Sud</v>
          </cell>
          <cell r="H1452" t="str">
            <v>J0H2C0</v>
          </cell>
          <cell r="I1452">
            <v>819</v>
          </cell>
          <cell r="J1452">
            <v>8582091</v>
          </cell>
          <cell r="K1452">
            <v>61</v>
          </cell>
          <cell r="L1452">
            <v>11356</v>
          </cell>
          <cell r="M1452">
            <v>61</v>
          </cell>
          <cell r="N1452">
            <v>11429</v>
          </cell>
        </row>
        <row r="1453">
          <cell r="A1453">
            <v>730911</v>
          </cell>
          <cell r="B1453" t="str">
            <v>12</v>
          </cell>
          <cell r="C1453" t="str">
            <v>Chaudière-Appalaches</v>
          </cell>
          <cell r="D1453" t="str">
            <v>Ferme Frontière inc.</v>
          </cell>
          <cell r="E1453" t="str">
            <v>Pelletier(Denis N.)</v>
          </cell>
          <cell r="F1453" t="str">
            <v>158, rang des Pelletier</v>
          </cell>
          <cell r="G1453" t="str">
            <v>Saint-Pamphile</v>
          </cell>
          <cell r="H1453" t="str">
            <v>G0R3X0</v>
          </cell>
          <cell r="I1453">
            <v>418</v>
          </cell>
          <cell r="J1453">
            <v>3563617</v>
          </cell>
          <cell r="K1453">
            <v>110</v>
          </cell>
          <cell r="L1453">
            <v>19073</v>
          </cell>
          <cell r="M1453">
            <v>125</v>
          </cell>
          <cell r="N1453">
            <v>17234</v>
          </cell>
        </row>
        <row r="1454">
          <cell r="A1454">
            <v>731059</v>
          </cell>
          <cell r="B1454" t="str">
            <v>16</v>
          </cell>
          <cell r="C1454" t="str">
            <v>Montérégie</v>
          </cell>
          <cell r="D1454" t="str">
            <v>Ferme Réjosica S.E.N.C.</v>
          </cell>
          <cell r="E1454" t="str">
            <v>Ménard(Simon)</v>
          </cell>
          <cell r="F1454" t="str">
            <v>610, rang Presqu'île</v>
          </cell>
          <cell r="G1454" t="str">
            <v>Saint-Pie</v>
          </cell>
          <cell r="H1454" t="str">
            <v>J0H1W0</v>
          </cell>
          <cell r="I1454">
            <v>450</v>
          </cell>
          <cell r="J1454">
            <v>7725215</v>
          </cell>
          <cell r="K1454">
            <v>26</v>
          </cell>
          <cell r="L1454">
            <v>3025</v>
          </cell>
          <cell r="M1454">
            <v>22</v>
          </cell>
          <cell r="N1454">
            <v>227</v>
          </cell>
        </row>
        <row r="1455">
          <cell r="A1455">
            <v>733220</v>
          </cell>
          <cell r="B1455" t="str">
            <v>12</v>
          </cell>
          <cell r="C1455" t="str">
            <v>Chaudière-Appalaches</v>
          </cell>
          <cell r="D1455" t="str">
            <v>Marquis Pépin et Claudia Poulin</v>
          </cell>
          <cell r="E1455" t="str">
            <v>Pépin(Marquis)</v>
          </cell>
          <cell r="F1455" t="str">
            <v>850 route 108 Ouest</v>
          </cell>
          <cell r="G1455" t="str">
            <v>Saint-Éphrem-de-Beauce</v>
          </cell>
          <cell r="H1455" t="str">
            <v>G0M1R0</v>
          </cell>
          <cell r="I1455">
            <v>418</v>
          </cell>
          <cell r="J1455">
            <v>4842393</v>
          </cell>
          <cell r="K1455">
            <v>197</v>
          </cell>
          <cell r="L1455">
            <v>24889</v>
          </cell>
          <cell r="M1455">
            <v>204</v>
          </cell>
          <cell r="N1455">
            <v>22717</v>
          </cell>
        </row>
        <row r="1456">
          <cell r="A1456">
            <v>733295</v>
          </cell>
          <cell r="B1456" t="str">
            <v>12</v>
          </cell>
          <cell r="C1456" t="str">
            <v>Chaudière-Appalaches</v>
          </cell>
          <cell r="D1456" t="str">
            <v>Ferme Lanier S.E.N.C.</v>
          </cell>
          <cell r="E1456" t="str">
            <v>Labrecque(Denis)</v>
          </cell>
          <cell r="F1456" t="str">
            <v>969, route Bégin</v>
          </cell>
          <cell r="G1456" t="str">
            <v>Saint-Anselme</v>
          </cell>
          <cell r="H1456" t="str">
            <v>G0R2N0</v>
          </cell>
          <cell r="I1456">
            <v>418</v>
          </cell>
          <cell r="J1456">
            <v>8859011</v>
          </cell>
          <cell r="K1456">
            <v>32</v>
          </cell>
          <cell r="L1456">
            <v>2088</v>
          </cell>
        </row>
        <row r="1457">
          <cell r="A1457">
            <v>733436</v>
          </cell>
          <cell r="B1457" t="str">
            <v>07</v>
          </cell>
          <cell r="C1457" t="str">
            <v>Outaouais</v>
          </cell>
          <cell r="D1457" t="str">
            <v>Stephens(Garnet)</v>
          </cell>
          <cell r="F1457" t="str">
            <v>C63, route 303 sud</v>
          </cell>
          <cell r="G1457" t="str">
            <v>Clarendon</v>
          </cell>
          <cell r="H1457" t="str">
            <v>J0X2Y0</v>
          </cell>
          <cell r="I1457">
            <v>819</v>
          </cell>
          <cell r="J1457">
            <v>6476378</v>
          </cell>
          <cell r="K1457">
            <v>36</v>
          </cell>
          <cell r="L1457">
            <v>5907</v>
          </cell>
          <cell r="M1457">
            <v>39</v>
          </cell>
          <cell r="N1457">
            <v>11697</v>
          </cell>
        </row>
        <row r="1458">
          <cell r="A1458">
            <v>733790</v>
          </cell>
          <cell r="B1458" t="str">
            <v>04</v>
          </cell>
          <cell r="C1458" t="str">
            <v>Mauricie</v>
          </cell>
          <cell r="D1458" t="str">
            <v>Jacob(Michel)</v>
          </cell>
          <cell r="F1458" t="str">
            <v>105, des Saules</v>
          </cell>
          <cell r="G1458" t="str">
            <v>Sainte-Anne-de-la-Pérade</v>
          </cell>
          <cell r="H1458" t="str">
            <v>G0X2J0</v>
          </cell>
          <cell r="I1458">
            <v>418</v>
          </cell>
          <cell r="J1458">
            <v>3252754</v>
          </cell>
          <cell r="K1458">
            <v>23</v>
          </cell>
          <cell r="M1458">
            <v>20</v>
          </cell>
          <cell r="N1458">
            <v>4108</v>
          </cell>
        </row>
        <row r="1459">
          <cell r="A1459">
            <v>734020</v>
          </cell>
          <cell r="B1459" t="str">
            <v>11</v>
          </cell>
          <cell r="C1459" t="str">
            <v>Gaspésie-Iles-de-la-Madeleine</v>
          </cell>
          <cell r="D1459" t="str">
            <v>Josey(Ralph)</v>
          </cell>
          <cell r="F1459" t="str">
            <v>Entry Island M.I.</v>
          </cell>
          <cell r="G1459" t="str">
            <v>L'Ile-d'Entrée</v>
          </cell>
          <cell r="H1459" t="str">
            <v>G4T1Z1</v>
          </cell>
          <cell r="I1459">
            <v>418</v>
          </cell>
          <cell r="J1459">
            <v>9865742</v>
          </cell>
          <cell r="K1459">
            <v>22</v>
          </cell>
          <cell r="M1459">
            <v>26</v>
          </cell>
        </row>
        <row r="1460">
          <cell r="A1460">
            <v>734491</v>
          </cell>
          <cell r="B1460" t="str">
            <v>08</v>
          </cell>
          <cell r="C1460" t="str">
            <v>Abitibi-Témiscamingue</v>
          </cell>
          <cell r="D1460" t="str">
            <v>Sylvain Roy et Francine Nadeau</v>
          </cell>
          <cell r="E1460" t="str">
            <v>Roy(Francine Nadeau et Sylvain)</v>
          </cell>
          <cell r="F1460" t="str">
            <v>812, rang 6-7</v>
          </cell>
          <cell r="G1460" t="str">
            <v>Poularies</v>
          </cell>
          <cell r="H1460" t="str">
            <v>J0Z3E0</v>
          </cell>
          <cell r="I1460">
            <v>819</v>
          </cell>
          <cell r="J1460">
            <v>7825444</v>
          </cell>
          <cell r="K1460">
            <v>105</v>
          </cell>
          <cell r="L1460">
            <v>19703</v>
          </cell>
          <cell r="M1460">
            <v>107</v>
          </cell>
          <cell r="N1460">
            <v>15751</v>
          </cell>
        </row>
        <row r="1461">
          <cell r="A1461">
            <v>735175</v>
          </cell>
          <cell r="B1461" t="str">
            <v>05</v>
          </cell>
          <cell r="C1461" t="str">
            <v>Estrie</v>
          </cell>
          <cell r="D1461" t="str">
            <v>Murchie(Linda)</v>
          </cell>
          <cell r="E1461" t="str">
            <v>Murchie(Linda)</v>
          </cell>
          <cell r="F1461" t="str">
            <v>218, ch. du Nord</v>
          </cell>
          <cell r="G1461" t="str">
            <v>Racine</v>
          </cell>
          <cell r="H1461" t="str">
            <v>J0E1Y0</v>
          </cell>
          <cell r="I1461">
            <v>450</v>
          </cell>
          <cell r="J1461">
            <v>5325392</v>
          </cell>
          <cell r="K1461">
            <v>81</v>
          </cell>
          <cell r="L1461">
            <v>10793</v>
          </cell>
          <cell r="M1461">
            <v>78</v>
          </cell>
          <cell r="N1461">
            <v>11663</v>
          </cell>
        </row>
        <row r="1462">
          <cell r="A1462">
            <v>735308</v>
          </cell>
          <cell r="B1462" t="str">
            <v>05</v>
          </cell>
          <cell r="C1462" t="str">
            <v>Estrie</v>
          </cell>
          <cell r="D1462" t="str">
            <v>Ferme Euraycal S.E.N.C.</v>
          </cell>
          <cell r="E1462" t="str">
            <v>Corriveau(Alain)</v>
          </cell>
          <cell r="F1462" t="str">
            <v>125, Route 161</v>
          </cell>
          <cell r="G1462" t="str">
            <v>Stornoway</v>
          </cell>
          <cell r="H1462" t="str">
            <v>G0Y1N0</v>
          </cell>
          <cell r="I1462">
            <v>819</v>
          </cell>
          <cell r="J1462">
            <v>6522015</v>
          </cell>
          <cell r="K1462">
            <v>61</v>
          </cell>
          <cell r="L1462">
            <v>15291</v>
          </cell>
          <cell r="M1462">
            <v>60</v>
          </cell>
          <cell r="N1462">
            <v>15042</v>
          </cell>
        </row>
        <row r="1463">
          <cell r="A1463">
            <v>735555</v>
          </cell>
          <cell r="B1463" t="str">
            <v>01</v>
          </cell>
          <cell r="C1463" t="str">
            <v>Bas-Saint-Laurent</v>
          </cell>
          <cell r="D1463" t="str">
            <v>Chamberland Denise et Thériault Ghislain</v>
          </cell>
          <cell r="F1463" t="str">
            <v>128 rue Notre-Dame</v>
          </cell>
          <cell r="G1463" t="str">
            <v>Mont-Carmel</v>
          </cell>
          <cell r="H1463" t="str">
            <v>G0L1W0</v>
          </cell>
          <cell r="I1463">
            <v>418</v>
          </cell>
          <cell r="J1463">
            <v>4983492</v>
          </cell>
          <cell r="K1463">
            <v>27</v>
          </cell>
          <cell r="M1463">
            <v>29</v>
          </cell>
          <cell r="N1463">
            <v>1656</v>
          </cell>
        </row>
        <row r="1464">
          <cell r="A1464">
            <v>736074</v>
          </cell>
          <cell r="B1464" t="str">
            <v>16</v>
          </cell>
          <cell r="C1464" t="str">
            <v>Montérégie</v>
          </cell>
          <cell r="D1464" t="str">
            <v>Faille Yvan &amp; Garand Chantal</v>
          </cell>
          <cell r="E1464" t="str">
            <v>Faille(Yvan)</v>
          </cell>
          <cell r="F1464" t="str">
            <v>1064, Grand Rang</v>
          </cell>
          <cell r="G1464" t="str">
            <v>Sainte-Clotilde-de-Châteauguay</v>
          </cell>
          <cell r="H1464" t="str">
            <v>J0L1W0</v>
          </cell>
          <cell r="I1464">
            <v>450</v>
          </cell>
          <cell r="J1464">
            <v>4547103</v>
          </cell>
          <cell r="K1464">
            <v>71</v>
          </cell>
          <cell r="L1464">
            <v>5139</v>
          </cell>
          <cell r="M1464">
            <v>66</v>
          </cell>
          <cell r="N1464">
            <v>5844</v>
          </cell>
        </row>
        <row r="1465">
          <cell r="A1465">
            <v>736181</v>
          </cell>
          <cell r="B1465" t="str">
            <v>05</v>
          </cell>
          <cell r="C1465" t="str">
            <v>Estrie</v>
          </cell>
          <cell r="D1465" t="str">
            <v>Ferme Forestview S.E.N.C.</v>
          </cell>
          <cell r="E1465" t="str">
            <v>Lowry(Roger)</v>
          </cell>
          <cell r="F1465" t="str">
            <v>78, chemin High Forest</v>
          </cell>
          <cell r="G1465" t="str">
            <v>Saint-Isidore-de-Clifton</v>
          </cell>
          <cell r="H1465" t="str">
            <v>J0B2X0</v>
          </cell>
          <cell r="I1465">
            <v>819</v>
          </cell>
          <cell r="J1465">
            <v>8892665</v>
          </cell>
          <cell r="K1465">
            <v>40</v>
          </cell>
          <cell r="L1465">
            <v>4977</v>
          </cell>
          <cell r="M1465">
            <v>41</v>
          </cell>
          <cell r="N1465">
            <v>4703</v>
          </cell>
        </row>
        <row r="1466">
          <cell r="A1466">
            <v>736637</v>
          </cell>
          <cell r="B1466" t="str">
            <v>05</v>
          </cell>
          <cell r="C1466" t="str">
            <v>Estrie</v>
          </cell>
          <cell r="D1466" t="str">
            <v>Enright Daniel &amp; Paterson Shirley</v>
          </cell>
          <cell r="E1466" t="str">
            <v>Enright(Shirley Paterson &amp; Daniel)</v>
          </cell>
          <cell r="F1466" t="str">
            <v>973, ch. Grainger, R.R.2</v>
          </cell>
          <cell r="G1466" t="str">
            <v>Melbourne</v>
          </cell>
          <cell r="H1466" t="str">
            <v>J0B2B0</v>
          </cell>
          <cell r="I1466">
            <v>819</v>
          </cell>
          <cell r="J1466">
            <v>8266381</v>
          </cell>
          <cell r="K1466">
            <v>34</v>
          </cell>
          <cell r="L1466">
            <v>5400</v>
          </cell>
          <cell r="M1466">
            <v>34</v>
          </cell>
          <cell r="N1466">
            <v>2753</v>
          </cell>
        </row>
        <row r="1467">
          <cell r="A1467">
            <v>736900</v>
          </cell>
          <cell r="B1467" t="str">
            <v>17</v>
          </cell>
          <cell r="C1467" t="str">
            <v>Centre-du-Québec</v>
          </cell>
          <cell r="D1467" t="str">
            <v>Ferme G.L. Gosselin inc.</v>
          </cell>
          <cell r="E1467" t="str">
            <v>Gosselin(Louise Bédard et Gérald)</v>
          </cell>
          <cell r="F1467" t="str">
            <v>3131, rang 8 Est</v>
          </cell>
          <cell r="G1467" t="str">
            <v>Plessisville</v>
          </cell>
          <cell r="H1467" t="str">
            <v>G6L2Y2</v>
          </cell>
          <cell r="I1467">
            <v>819</v>
          </cell>
          <cell r="J1467">
            <v>3628634</v>
          </cell>
          <cell r="K1467">
            <v>15</v>
          </cell>
        </row>
        <row r="1468">
          <cell r="A1468">
            <v>737031</v>
          </cell>
          <cell r="B1468" t="str">
            <v>04</v>
          </cell>
          <cell r="C1468" t="str">
            <v>Mauricie</v>
          </cell>
          <cell r="D1468" t="str">
            <v>Dessureault(Sylvain)</v>
          </cell>
          <cell r="F1468" t="str">
            <v>531, rue Principale</v>
          </cell>
          <cell r="G1468" t="str">
            <v>Saint-Luc-de-Vincennes</v>
          </cell>
          <cell r="H1468" t="str">
            <v>G0X3K0</v>
          </cell>
          <cell r="I1468">
            <v>819</v>
          </cell>
          <cell r="J1468">
            <v>2953802</v>
          </cell>
          <cell r="K1468">
            <v>36</v>
          </cell>
          <cell r="L1468">
            <v>5107</v>
          </cell>
          <cell r="M1468">
            <v>41</v>
          </cell>
          <cell r="N1468">
            <v>6765</v>
          </cell>
        </row>
        <row r="1469">
          <cell r="A1469">
            <v>737510</v>
          </cell>
          <cell r="B1469" t="str">
            <v>01</v>
          </cell>
          <cell r="C1469" t="str">
            <v>Bas-Saint-Laurent</v>
          </cell>
          <cell r="D1469" t="str">
            <v>Ferme Jean-Louis et Alain Pelletier inc.</v>
          </cell>
          <cell r="E1469" t="str">
            <v>Pelletier(Jean-Louis et Alain)</v>
          </cell>
          <cell r="F1469" t="str">
            <v>55, rang Haute-Ville</v>
          </cell>
          <cell r="G1469" t="str">
            <v>Saint-Denis (de Kamouraska)</v>
          </cell>
          <cell r="H1469" t="str">
            <v>G0L2R0</v>
          </cell>
          <cell r="I1469">
            <v>418</v>
          </cell>
          <cell r="J1469">
            <v>4983392</v>
          </cell>
          <cell r="L1469">
            <v>4253</v>
          </cell>
          <cell r="N1469">
            <v>23474</v>
          </cell>
        </row>
        <row r="1470">
          <cell r="A1470">
            <v>738476</v>
          </cell>
          <cell r="B1470" t="str">
            <v>08</v>
          </cell>
          <cell r="C1470" t="str">
            <v>Abitibi-Témiscamingue</v>
          </cell>
          <cell r="D1470" t="str">
            <v>Barrette(Joëlle)</v>
          </cell>
          <cell r="F1470" t="str">
            <v>102,  route 101 Sud, R.R.1</v>
          </cell>
          <cell r="G1470" t="str">
            <v>Notre-Dame-du-Nord</v>
          </cell>
          <cell r="H1470" t="str">
            <v>J0Z3B0</v>
          </cell>
          <cell r="I1470">
            <v>819</v>
          </cell>
          <cell r="J1470">
            <v>7232798</v>
          </cell>
          <cell r="K1470">
            <v>18</v>
          </cell>
          <cell r="M1470">
            <v>17</v>
          </cell>
        </row>
        <row r="1471">
          <cell r="A1471">
            <v>738864</v>
          </cell>
          <cell r="B1471" t="str">
            <v>08</v>
          </cell>
          <cell r="C1471" t="str">
            <v>Abitibi-Témiscamingue</v>
          </cell>
          <cell r="D1471" t="str">
            <v>Ferme Joanie enr.</v>
          </cell>
          <cell r="E1471" t="str">
            <v>Baril(Joël)</v>
          </cell>
          <cell r="F1471" t="str">
            <v>290, Route 101 Sud</v>
          </cell>
          <cell r="G1471" t="str">
            <v>Notre-Dame-du-Nord</v>
          </cell>
          <cell r="H1471" t="str">
            <v>J0Z3B0</v>
          </cell>
          <cell r="I1471">
            <v>819</v>
          </cell>
          <cell r="J1471">
            <v>7232627</v>
          </cell>
          <cell r="K1471">
            <v>53</v>
          </cell>
          <cell r="L1471">
            <v>7461</v>
          </cell>
          <cell r="M1471">
            <v>64</v>
          </cell>
          <cell r="N1471">
            <v>340</v>
          </cell>
        </row>
        <row r="1472">
          <cell r="A1472">
            <v>739722</v>
          </cell>
          <cell r="B1472" t="str">
            <v>04</v>
          </cell>
          <cell r="C1472" t="str">
            <v>Mauricie</v>
          </cell>
          <cell r="D1472" t="str">
            <v>Ferme Gilvan inc.</v>
          </cell>
          <cell r="E1472" t="str">
            <v>Yves(Yvan St-)</v>
          </cell>
          <cell r="F1472" t="str">
            <v>2154, rang Beaupré</v>
          </cell>
          <cell r="G1472" t="str">
            <v>Sainte-Ursule</v>
          </cell>
          <cell r="H1472" t="str">
            <v>J0K3M0</v>
          </cell>
          <cell r="I1472">
            <v>819</v>
          </cell>
          <cell r="J1472">
            <v>2282484</v>
          </cell>
          <cell r="K1472">
            <v>25</v>
          </cell>
          <cell r="L1472">
            <v>2866</v>
          </cell>
          <cell r="M1472">
            <v>25</v>
          </cell>
          <cell r="N1472">
            <v>6600</v>
          </cell>
        </row>
        <row r="1473">
          <cell r="A1473">
            <v>740092</v>
          </cell>
          <cell r="B1473" t="str">
            <v>17</v>
          </cell>
          <cell r="C1473" t="str">
            <v>Centre-du-Québec</v>
          </cell>
          <cell r="D1473" t="str">
            <v>Lemay Daniel et Pépin Mireille</v>
          </cell>
          <cell r="E1473" t="str">
            <v>Lemay(Daniel)</v>
          </cell>
          <cell r="F1473" t="str">
            <v>19600, boul. des Acadiens</v>
          </cell>
          <cell r="G1473" t="str">
            <v>Bécancour</v>
          </cell>
          <cell r="H1473" t="str">
            <v>G9H1M8</v>
          </cell>
          <cell r="I1473">
            <v>819</v>
          </cell>
          <cell r="J1473">
            <v>2332399</v>
          </cell>
          <cell r="K1473">
            <v>24</v>
          </cell>
          <cell r="L1473">
            <v>5287</v>
          </cell>
          <cell r="M1473">
            <v>25</v>
          </cell>
          <cell r="N1473">
            <v>4257</v>
          </cell>
        </row>
        <row r="1474">
          <cell r="A1474">
            <v>741041</v>
          </cell>
          <cell r="B1474" t="str">
            <v>04</v>
          </cell>
          <cell r="C1474" t="str">
            <v>Mauricie</v>
          </cell>
          <cell r="D1474" t="str">
            <v>Carignan(Serge)</v>
          </cell>
          <cell r="F1474" t="str">
            <v>620, Côte St-Paul</v>
          </cell>
          <cell r="G1474" t="str">
            <v>Saint-Séverin (de Mauricie)</v>
          </cell>
          <cell r="H1474" t="str">
            <v>G0X2B0</v>
          </cell>
          <cell r="I1474">
            <v>418</v>
          </cell>
          <cell r="J1474">
            <v>3654511</v>
          </cell>
          <cell r="K1474">
            <v>10</v>
          </cell>
          <cell r="L1474">
            <v>1255</v>
          </cell>
          <cell r="M1474">
            <v>17</v>
          </cell>
          <cell r="N1474">
            <v>3112</v>
          </cell>
        </row>
        <row r="1475">
          <cell r="A1475">
            <v>741116</v>
          </cell>
          <cell r="B1475" t="str">
            <v>16</v>
          </cell>
          <cell r="C1475" t="str">
            <v>Montérégie</v>
          </cell>
          <cell r="D1475" t="str">
            <v>Buisson(Raymond)</v>
          </cell>
          <cell r="F1475" t="str">
            <v>69, rte 236</v>
          </cell>
          <cell r="G1475" t="str">
            <v>Saint-Stanislas-de-Kostka</v>
          </cell>
          <cell r="H1475" t="str">
            <v>J0S1W0</v>
          </cell>
          <cell r="I1475">
            <v>450</v>
          </cell>
          <cell r="J1475">
            <v>3772362</v>
          </cell>
          <cell r="K1475">
            <v>48</v>
          </cell>
          <cell r="L1475">
            <v>11475</v>
          </cell>
          <cell r="M1475">
            <v>45</v>
          </cell>
          <cell r="N1475">
            <v>11558</v>
          </cell>
        </row>
        <row r="1476">
          <cell r="A1476">
            <v>741140</v>
          </cell>
          <cell r="B1476" t="str">
            <v>16</v>
          </cell>
          <cell r="C1476" t="str">
            <v>Montérégie</v>
          </cell>
          <cell r="D1476" t="str">
            <v>Denis Pouliot et Sylvie Forest</v>
          </cell>
          <cell r="F1476" t="str">
            <v>2821, Ste-Anne</v>
          </cell>
          <cell r="G1476" t="str">
            <v>Sainte-Justine-de-Newton</v>
          </cell>
          <cell r="H1476" t="str">
            <v>J0P1T0</v>
          </cell>
          <cell r="I1476">
            <v>450</v>
          </cell>
          <cell r="J1476">
            <v>7643530</v>
          </cell>
          <cell r="K1476">
            <v>41</v>
          </cell>
          <cell r="L1476">
            <v>5175</v>
          </cell>
          <cell r="M1476">
            <v>38</v>
          </cell>
          <cell r="N1476">
            <v>4631</v>
          </cell>
        </row>
        <row r="1477">
          <cell r="A1477">
            <v>741801</v>
          </cell>
          <cell r="B1477" t="str">
            <v>14</v>
          </cell>
          <cell r="C1477" t="str">
            <v>Lanaudière</v>
          </cell>
          <cell r="D1477" t="str">
            <v>Ferme Frasy</v>
          </cell>
          <cell r="E1477" t="str">
            <v>Joly(Sylvain)</v>
          </cell>
          <cell r="F1477" t="str">
            <v>23 rang Ste-Louise Est</v>
          </cell>
          <cell r="G1477" t="str">
            <v>Saint-Jean-de-Matha</v>
          </cell>
          <cell r="H1477" t="str">
            <v>J0K2S0</v>
          </cell>
          <cell r="I1477">
            <v>450</v>
          </cell>
          <cell r="J1477">
            <v>8869983</v>
          </cell>
          <cell r="K1477">
            <v>51</v>
          </cell>
          <cell r="L1477">
            <v>4845</v>
          </cell>
          <cell r="M1477">
            <v>50</v>
          </cell>
          <cell r="N1477">
            <v>9830</v>
          </cell>
        </row>
        <row r="1478">
          <cell r="A1478">
            <v>741983</v>
          </cell>
          <cell r="B1478" t="str">
            <v>17</v>
          </cell>
          <cell r="C1478" t="str">
            <v>Centre-du-Québec</v>
          </cell>
          <cell r="D1478" t="str">
            <v>Pinard(Mario)</v>
          </cell>
          <cell r="F1478" t="str">
            <v>839, Bas de L'ile</v>
          </cell>
          <cell r="G1478" t="str">
            <v>Sainte-Monique</v>
          </cell>
          <cell r="H1478" t="str">
            <v>J0G1N0</v>
          </cell>
          <cell r="I1478">
            <v>819</v>
          </cell>
          <cell r="J1478">
            <v>2892213</v>
          </cell>
          <cell r="K1478">
            <v>32</v>
          </cell>
          <cell r="L1478">
            <v>7632</v>
          </cell>
          <cell r="M1478">
            <v>34</v>
          </cell>
          <cell r="N1478">
            <v>4088</v>
          </cell>
        </row>
        <row r="1479">
          <cell r="A1479">
            <v>742049</v>
          </cell>
          <cell r="B1479" t="str">
            <v>02</v>
          </cell>
          <cell r="C1479" t="str">
            <v>Saguenay-Lac-Saint-Jean</v>
          </cell>
          <cell r="D1479" t="str">
            <v>3102-5281 Québec inc.</v>
          </cell>
          <cell r="E1479" t="str">
            <v>Gobeil(François)</v>
          </cell>
          <cell r="F1479" t="str">
            <v>766 rang 3</v>
          </cell>
          <cell r="G1479" t="str">
            <v>Saint-Charles-de-Bourget</v>
          </cell>
          <cell r="H1479" t="str">
            <v>G0V1G0</v>
          </cell>
          <cell r="I1479">
            <v>418</v>
          </cell>
          <cell r="J1479">
            <v>6722619</v>
          </cell>
          <cell r="K1479">
            <v>328</v>
          </cell>
          <cell r="L1479">
            <v>63525</v>
          </cell>
          <cell r="M1479">
            <v>251</v>
          </cell>
          <cell r="N1479">
            <v>63044</v>
          </cell>
        </row>
        <row r="1480">
          <cell r="A1480">
            <v>742452</v>
          </cell>
          <cell r="B1480" t="str">
            <v>03</v>
          </cell>
          <cell r="C1480" t="str">
            <v>Capitale-Nationale</v>
          </cell>
          <cell r="D1480" t="str">
            <v>Ferme P.P. Villeneuve enr.</v>
          </cell>
          <cell r="E1480" t="str">
            <v>Villeneu(Pierrette Beaupré &amp; Pierre)</v>
          </cell>
          <cell r="F1480" t="str">
            <v>1374, avenue Lamontagne Ouest</v>
          </cell>
          <cell r="G1480" t="str">
            <v>Québec</v>
          </cell>
          <cell r="H1480" t="str">
            <v>G3K1W2</v>
          </cell>
          <cell r="I1480">
            <v>418</v>
          </cell>
          <cell r="J1480">
            <v>8434841</v>
          </cell>
          <cell r="K1480">
            <v>39</v>
          </cell>
          <cell r="L1480">
            <v>6479</v>
          </cell>
          <cell r="M1480">
            <v>43</v>
          </cell>
          <cell r="N1480">
            <v>5631</v>
          </cell>
        </row>
        <row r="1481">
          <cell r="A1481">
            <v>742957</v>
          </cell>
          <cell r="B1481" t="str">
            <v>16</v>
          </cell>
          <cell r="C1481" t="str">
            <v>Montérégie</v>
          </cell>
          <cell r="D1481" t="str">
            <v>Bouvillons Verreault inc.</v>
          </cell>
          <cell r="E1481" t="str">
            <v>Verreault(Jérome)</v>
          </cell>
          <cell r="F1481" t="str">
            <v>125, 8ième rang</v>
          </cell>
          <cell r="G1481" t="str">
            <v>Sainte-Brigide-d'Iberville</v>
          </cell>
          <cell r="H1481" t="str">
            <v>J0J1X0</v>
          </cell>
          <cell r="I1481">
            <v>450</v>
          </cell>
          <cell r="J1481">
            <v>2934928</v>
          </cell>
          <cell r="K1481">
            <v>272</v>
          </cell>
          <cell r="L1481">
            <v>20412</v>
          </cell>
        </row>
        <row r="1482">
          <cell r="A1482">
            <v>742965</v>
          </cell>
          <cell r="B1482" t="str">
            <v>07</v>
          </cell>
          <cell r="C1482" t="str">
            <v>Outaouais</v>
          </cell>
          <cell r="D1482" t="str">
            <v>Hamilton(Herbert Ross)</v>
          </cell>
          <cell r="E1482" t="str">
            <v>Hamilton(Herbert Ross)</v>
          </cell>
          <cell r="F1482" t="str">
            <v>R.R. 4</v>
          </cell>
          <cell r="G1482" t="str">
            <v>Shawville</v>
          </cell>
          <cell r="H1482" t="str">
            <v>J0X2Y0</v>
          </cell>
          <cell r="I1482">
            <v>819</v>
          </cell>
          <cell r="J1482">
            <v>6473268</v>
          </cell>
          <cell r="K1482">
            <v>57</v>
          </cell>
          <cell r="L1482">
            <v>9724</v>
          </cell>
          <cell r="M1482">
            <v>58</v>
          </cell>
          <cell r="N1482">
            <v>4423</v>
          </cell>
        </row>
        <row r="1483">
          <cell r="A1483">
            <v>743005</v>
          </cell>
          <cell r="B1483" t="str">
            <v>07</v>
          </cell>
          <cell r="C1483" t="str">
            <v>Outaouais</v>
          </cell>
          <cell r="D1483" t="str">
            <v>McLaughlin(John)</v>
          </cell>
          <cell r="F1483" t="str">
            <v>46, ch. Lacharity</v>
          </cell>
          <cell r="G1483" t="str">
            <v>Venosta</v>
          </cell>
          <cell r="H1483" t="str">
            <v>J0X3E0</v>
          </cell>
          <cell r="I1483">
            <v>819</v>
          </cell>
          <cell r="J1483">
            <v>4222222</v>
          </cell>
          <cell r="K1483">
            <v>49</v>
          </cell>
          <cell r="L1483">
            <v>10355</v>
          </cell>
          <cell r="M1483">
            <v>43</v>
          </cell>
          <cell r="N1483">
            <v>7630</v>
          </cell>
        </row>
        <row r="1484">
          <cell r="A1484">
            <v>743609</v>
          </cell>
          <cell r="B1484" t="str">
            <v>17</v>
          </cell>
          <cell r="C1484" t="str">
            <v>Centre-du-Québec</v>
          </cell>
          <cell r="D1484" t="str">
            <v>Ferme Malaire S.E.N.C.</v>
          </cell>
          <cell r="E1484" t="str">
            <v>Allaire(Éric)</v>
          </cell>
          <cell r="F1484" t="str">
            <v>1830, rang 1 Allaire</v>
          </cell>
          <cell r="G1484" t="str">
            <v>Sainte-Hélène-de-Chester</v>
          </cell>
          <cell r="H1484" t="str">
            <v>G0P1H0</v>
          </cell>
          <cell r="I1484">
            <v>819</v>
          </cell>
          <cell r="J1484">
            <v>3822491</v>
          </cell>
          <cell r="K1484">
            <v>24</v>
          </cell>
          <cell r="L1484">
            <v>1803</v>
          </cell>
          <cell r="M1484">
            <v>25</v>
          </cell>
          <cell r="N1484">
            <v>1520</v>
          </cell>
        </row>
        <row r="1485">
          <cell r="A1485">
            <v>743740</v>
          </cell>
          <cell r="B1485" t="str">
            <v>03</v>
          </cell>
          <cell r="C1485" t="str">
            <v>Capitale-Nationale</v>
          </cell>
          <cell r="D1485" t="str">
            <v>Giguère(Dominique)</v>
          </cell>
          <cell r="F1485" t="str">
            <v>3890, avenue Royale</v>
          </cell>
          <cell r="G1485" t="str">
            <v>Saint-Ferréol-les-Neiges</v>
          </cell>
          <cell r="H1485" t="str">
            <v>G0A3R0</v>
          </cell>
          <cell r="I1485">
            <v>418</v>
          </cell>
          <cell r="J1485">
            <v>8261581</v>
          </cell>
          <cell r="K1485">
            <v>27</v>
          </cell>
          <cell r="L1485">
            <v>2364</v>
          </cell>
        </row>
        <row r="1486">
          <cell r="A1486">
            <v>743765</v>
          </cell>
          <cell r="B1486" t="str">
            <v>04</v>
          </cell>
          <cell r="C1486" t="str">
            <v>Mauricie</v>
          </cell>
          <cell r="D1486" t="str">
            <v>Montplaisir(Jean)</v>
          </cell>
          <cell r="F1486" t="str">
            <v>414, Notre-Dame</v>
          </cell>
          <cell r="G1486" t="str">
            <v>Champlain</v>
          </cell>
          <cell r="H1486" t="str">
            <v>G0X1C0</v>
          </cell>
          <cell r="I1486">
            <v>819</v>
          </cell>
          <cell r="J1486">
            <v>3804903</v>
          </cell>
          <cell r="K1486">
            <v>18</v>
          </cell>
          <cell r="L1486">
            <v>2156</v>
          </cell>
          <cell r="M1486">
            <v>28</v>
          </cell>
          <cell r="N1486">
            <v>3154</v>
          </cell>
        </row>
        <row r="1487">
          <cell r="A1487">
            <v>743864</v>
          </cell>
          <cell r="B1487" t="str">
            <v>07</v>
          </cell>
          <cell r="C1487" t="str">
            <v>Outaouais</v>
          </cell>
          <cell r="D1487" t="str">
            <v>Garneau(Normand)</v>
          </cell>
          <cell r="F1487" t="str">
            <v>30, montée Blue Sea, c.p. 46</v>
          </cell>
          <cell r="G1487" t="str">
            <v>Bouchette</v>
          </cell>
          <cell r="H1487" t="str">
            <v>J0X1E0</v>
          </cell>
          <cell r="I1487">
            <v>819</v>
          </cell>
          <cell r="J1487">
            <v>4652639</v>
          </cell>
          <cell r="K1487">
            <v>120</v>
          </cell>
          <cell r="L1487">
            <v>7189</v>
          </cell>
          <cell r="M1487">
            <v>127</v>
          </cell>
          <cell r="N1487">
            <v>24354</v>
          </cell>
        </row>
        <row r="1488">
          <cell r="A1488">
            <v>743880</v>
          </cell>
          <cell r="B1488" t="str">
            <v>04</v>
          </cell>
          <cell r="C1488" t="str">
            <v>Mauricie</v>
          </cell>
          <cell r="D1488" t="str">
            <v>Giguère(Pierre)</v>
          </cell>
          <cell r="F1488" t="str">
            <v>2655, rang St-Mathieu Est</v>
          </cell>
          <cell r="G1488" t="str">
            <v>Shawinigan-Sud</v>
          </cell>
          <cell r="H1488" t="str">
            <v>G9N6T5</v>
          </cell>
          <cell r="I1488">
            <v>819</v>
          </cell>
          <cell r="J1488">
            <v>5376043</v>
          </cell>
          <cell r="K1488">
            <v>116</v>
          </cell>
          <cell r="L1488">
            <v>34994</v>
          </cell>
          <cell r="M1488">
            <v>106</v>
          </cell>
          <cell r="N1488">
            <v>32393</v>
          </cell>
        </row>
        <row r="1489">
          <cell r="A1489">
            <v>744334</v>
          </cell>
          <cell r="B1489" t="str">
            <v>07</v>
          </cell>
          <cell r="C1489" t="str">
            <v>Outaouais</v>
          </cell>
          <cell r="D1489" t="str">
            <v>Cheslock(Perry)</v>
          </cell>
          <cell r="F1489" t="str">
            <v>84, chemin du Pretre (Poltimore)</v>
          </cell>
          <cell r="G1489" t="str">
            <v>Val-des-Monts</v>
          </cell>
          <cell r="H1489" t="str">
            <v>J8N2H2</v>
          </cell>
          <cell r="I1489">
            <v>819</v>
          </cell>
          <cell r="J1489">
            <v>4572302</v>
          </cell>
          <cell r="K1489">
            <v>15</v>
          </cell>
          <cell r="L1489">
            <v>2728</v>
          </cell>
        </row>
        <row r="1490">
          <cell r="A1490">
            <v>744516</v>
          </cell>
          <cell r="B1490" t="str">
            <v>05</v>
          </cell>
          <cell r="C1490" t="str">
            <v>Estrie</v>
          </cell>
          <cell r="D1490" t="str">
            <v>Ferme E. et M. Lanctôt, S.E.N.C.</v>
          </cell>
          <cell r="E1490" t="str">
            <v>Lanctôt(Maurice)</v>
          </cell>
          <cell r="F1490" t="str">
            <v>436, ch. Cookshire</v>
          </cell>
          <cell r="G1490" t="str">
            <v>Compton</v>
          </cell>
          <cell r="H1490" t="str">
            <v>J0B1L0</v>
          </cell>
          <cell r="I1490">
            <v>819</v>
          </cell>
          <cell r="J1490">
            <v>8355597</v>
          </cell>
          <cell r="K1490">
            <v>19</v>
          </cell>
          <cell r="L1490">
            <v>3829</v>
          </cell>
          <cell r="M1490">
            <v>20</v>
          </cell>
          <cell r="N1490">
            <v>4442</v>
          </cell>
        </row>
        <row r="1491">
          <cell r="A1491">
            <v>745026</v>
          </cell>
          <cell r="B1491" t="str">
            <v>08</v>
          </cell>
          <cell r="C1491" t="str">
            <v>Abitibi-Témiscamingue</v>
          </cell>
          <cell r="D1491" t="str">
            <v>Ferme Ansyl inc.</v>
          </cell>
          <cell r="E1491" t="str">
            <v>Caron(André)</v>
          </cell>
          <cell r="F1491" t="str">
            <v>669, rang 8-9 Ouest</v>
          </cell>
          <cell r="G1491" t="str">
            <v>Palmarolle</v>
          </cell>
          <cell r="H1491" t="str">
            <v>J0Z3C0</v>
          </cell>
          <cell r="I1491">
            <v>819</v>
          </cell>
          <cell r="J1491">
            <v>7872388</v>
          </cell>
          <cell r="K1491">
            <v>154</v>
          </cell>
          <cell r="L1491">
            <v>48482</v>
          </cell>
        </row>
        <row r="1492">
          <cell r="A1492">
            <v>745208</v>
          </cell>
          <cell r="B1492" t="str">
            <v>17</v>
          </cell>
          <cell r="C1492" t="str">
            <v>Centre-du-Québec</v>
          </cell>
          <cell r="D1492" t="str">
            <v>Ferme Lippozan inc.</v>
          </cell>
          <cell r="E1492" t="str">
            <v>Forestier(Jean-Pierre)</v>
          </cell>
          <cell r="F1492" t="str">
            <v>856, rang 9</v>
          </cell>
          <cell r="G1492" t="str">
            <v>Tingwick</v>
          </cell>
          <cell r="H1492" t="str">
            <v>J0A1L0</v>
          </cell>
          <cell r="I1492">
            <v>819</v>
          </cell>
          <cell r="J1492">
            <v>8393794</v>
          </cell>
          <cell r="K1492">
            <v>62</v>
          </cell>
          <cell r="L1492">
            <v>8163</v>
          </cell>
          <cell r="M1492">
            <v>58</v>
          </cell>
          <cell r="N1492">
            <v>7428</v>
          </cell>
        </row>
        <row r="1493">
          <cell r="A1493">
            <v>745612</v>
          </cell>
          <cell r="B1493" t="str">
            <v>05</v>
          </cell>
          <cell r="C1493" t="str">
            <v>Estrie</v>
          </cell>
          <cell r="D1493" t="str">
            <v>Dugal Andrée &amp; Villeneuve Paul</v>
          </cell>
          <cell r="E1493" t="str">
            <v>Villeneuve(Andrée Dugal Et Paul)</v>
          </cell>
          <cell r="F1493" t="str">
            <v>680 rue Principale Ouest</v>
          </cell>
          <cell r="G1493" t="str">
            <v>Cookshire-Eaton</v>
          </cell>
          <cell r="H1493" t="str">
            <v>J0B1M0</v>
          </cell>
          <cell r="I1493">
            <v>819</v>
          </cell>
          <cell r="J1493">
            <v>8753238</v>
          </cell>
          <cell r="K1493">
            <v>67</v>
          </cell>
          <cell r="L1493">
            <v>17885</v>
          </cell>
          <cell r="M1493">
            <v>55</v>
          </cell>
          <cell r="N1493">
            <v>13217</v>
          </cell>
        </row>
        <row r="1494">
          <cell r="A1494">
            <v>745869</v>
          </cell>
          <cell r="B1494" t="str">
            <v>14</v>
          </cell>
          <cell r="C1494" t="str">
            <v>Lanaudière</v>
          </cell>
          <cell r="D1494" t="str">
            <v>Ferme Jomond S.E.N.C.</v>
          </cell>
          <cell r="E1494" t="str">
            <v>Pauzé(Raymond)</v>
          </cell>
          <cell r="F1494" t="str">
            <v>755, Bas l'Assomption sud</v>
          </cell>
          <cell r="G1494" t="str">
            <v>L'Assomption</v>
          </cell>
          <cell r="H1494" t="str">
            <v>J5W2A3</v>
          </cell>
          <cell r="I1494">
            <v>450</v>
          </cell>
          <cell r="J1494">
            <v>5895496</v>
          </cell>
          <cell r="K1494">
            <v>18</v>
          </cell>
          <cell r="L1494">
            <v>27475</v>
          </cell>
        </row>
        <row r="1495">
          <cell r="A1495">
            <v>746818</v>
          </cell>
          <cell r="B1495" t="str">
            <v>15</v>
          </cell>
          <cell r="C1495" t="str">
            <v>Laurentides</v>
          </cell>
          <cell r="D1495" t="str">
            <v>Bélisle(Benoit)</v>
          </cell>
          <cell r="F1495" t="str">
            <v>2530, 2e Rue</v>
          </cell>
          <cell r="G1495" t="str">
            <v>Sainte-Sophie</v>
          </cell>
          <cell r="H1495" t="str">
            <v>J5J1N5</v>
          </cell>
          <cell r="I1495">
            <v>450</v>
          </cell>
          <cell r="J1495">
            <v>5697975</v>
          </cell>
          <cell r="K1495">
            <v>16</v>
          </cell>
          <cell r="M1495">
            <v>16</v>
          </cell>
        </row>
        <row r="1496">
          <cell r="A1496">
            <v>746842</v>
          </cell>
          <cell r="B1496" t="str">
            <v>12</v>
          </cell>
          <cell r="C1496" t="str">
            <v>Chaudière-Appalaches</v>
          </cell>
          <cell r="D1496" t="str">
            <v>L'Heureux Jocelyn &amp; Lachance Josée</v>
          </cell>
          <cell r="E1496" t="str">
            <v>Heureu(Josée Lachance et Jocelyn L')</v>
          </cell>
          <cell r="F1496" t="str">
            <v>659, rue du Verger</v>
          </cell>
          <cell r="G1496" t="str">
            <v>Saint-Elzéar</v>
          </cell>
          <cell r="H1496" t="str">
            <v>G0S2J0</v>
          </cell>
          <cell r="I1496">
            <v>418</v>
          </cell>
          <cell r="J1496">
            <v>3876617</v>
          </cell>
          <cell r="K1496">
            <v>17</v>
          </cell>
          <cell r="L1496">
            <v>2319</v>
          </cell>
          <cell r="M1496">
            <v>16</v>
          </cell>
          <cell r="N1496">
            <v>3569</v>
          </cell>
        </row>
        <row r="1497">
          <cell r="A1497">
            <v>746933</v>
          </cell>
          <cell r="B1497" t="str">
            <v>15</v>
          </cell>
          <cell r="C1497" t="str">
            <v>Laurentides</v>
          </cell>
          <cell r="D1497" t="str">
            <v>Cyr(Paul)</v>
          </cell>
          <cell r="E1497" t="str">
            <v>Cyr(Paul)</v>
          </cell>
          <cell r="F1497" t="str">
            <v>50, montée Ruisseau McKay</v>
          </cell>
          <cell r="G1497" t="str">
            <v>Notre-Dame-du-Laus</v>
          </cell>
          <cell r="H1497" t="str">
            <v>J0X2M0</v>
          </cell>
          <cell r="I1497">
            <v>819</v>
          </cell>
          <cell r="J1497">
            <v>7672968</v>
          </cell>
          <cell r="K1497">
            <v>40</v>
          </cell>
          <cell r="L1497">
            <v>12462</v>
          </cell>
          <cell r="M1497">
            <v>41</v>
          </cell>
          <cell r="N1497">
            <v>3718</v>
          </cell>
        </row>
        <row r="1498">
          <cell r="A1498">
            <v>746982</v>
          </cell>
          <cell r="B1498" t="str">
            <v>07</v>
          </cell>
          <cell r="C1498" t="str">
            <v>Outaouais</v>
          </cell>
          <cell r="D1498" t="str">
            <v>Duncan Cynthia &amp; McMillan Myles</v>
          </cell>
          <cell r="E1498" t="str">
            <v>Millan(Cynthia Duncan et Myles Mc)</v>
          </cell>
          <cell r="F1498" t="str">
            <v>872, ch. de la Rivière, Wakefield</v>
          </cell>
          <cell r="G1498" t="str">
            <v>La Pèche</v>
          </cell>
          <cell r="H1498" t="str">
            <v>J0X3G0</v>
          </cell>
          <cell r="I1498">
            <v>819</v>
          </cell>
          <cell r="J1498">
            <v>4592416</v>
          </cell>
          <cell r="K1498">
            <v>165</v>
          </cell>
          <cell r="L1498">
            <v>4763</v>
          </cell>
          <cell r="M1498">
            <v>176</v>
          </cell>
          <cell r="N1498">
            <v>38744</v>
          </cell>
        </row>
        <row r="1499">
          <cell r="A1499">
            <v>747428</v>
          </cell>
          <cell r="B1499" t="str">
            <v>02</v>
          </cell>
          <cell r="C1499" t="str">
            <v>Saguenay-Lac-Saint-Jean</v>
          </cell>
          <cell r="D1499" t="str">
            <v>Veilleux(Stéphane)</v>
          </cell>
          <cell r="F1499" t="str">
            <v>788 rang 7</v>
          </cell>
          <cell r="G1499" t="str">
            <v>Saint-Augustin</v>
          </cell>
          <cell r="H1499" t="str">
            <v>G0W1K0</v>
          </cell>
          <cell r="I1499">
            <v>418</v>
          </cell>
          <cell r="J1499">
            <v>3742221</v>
          </cell>
          <cell r="K1499">
            <v>93</v>
          </cell>
          <cell r="L1499">
            <v>23079</v>
          </cell>
          <cell r="M1499">
            <v>91</v>
          </cell>
          <cell r="N1499">
            <v>29994</v>
          </cell>
        </row>
        <row r="1500">
          <cell r="A1500">
            <v>747766</v>
          </cell>
          <cell r="B1500" t="str">
            <v>01</v>
          </cell>
          <cell r="C1500" t="str">
            <v>Bas-Saint-Laurent</v>
          </cell>
          <cell r="D1500" t="str">
            <v>Gendron(Mario)</v>
          </cell>
          <cell r="F1500" t="str">
            <v>929 route 132 C.P. 89</v>
          </cell>
          <cell r="G1500" t="str">
            <v>Sainte-Florence</v>
          </cell>
          <cell r="H1500" t="str">
            <v>G0J2M0</v>
          </cell>
          <cell r="I1500">
            <v>418</v>
          </cell>
          <cell r="J1500">
            <v>7563449</v>
          </cell>
          <cell r="K1500">
            <v>10</v>
          </cell>
          <cell r="L1500">
            <v>6356</v>
          </cell>
        </row>
        <row r="1501">
          <cell r="A1501">
            <v>748079</v>
          </cell>
          <cell r="B1501" t="str">
            <v>07</v>
          </cell>
          <cell r="C1501" t="str">
            <v>Outaouais</v>
          </cell>
          <cell r="D1501" t="str">
            <v>Ferme Lastholme SENC</v>
          </cell>
          <cell r="E1501" t="str">
            <v>Last(Walter)</v>
          </cell>
          <cell r="F1501" t="str">
            <v>604, ch. du Pont</v>
          </cell>
          <cell r="G1501" t="str">
            <v>Val-des-Monts</v>
          </cell>
          <cell r="H1501" t="str">
            <v>J8N3B1</v>
          </cell>
          <cell r="I1501">
            <v>819</v>
          </cell>
          <cell r="J1501">
            <v>4579001</v>
          </cell>
          <cell r="K1501">
            <v>27</v>
          </cell>
          <cell r="L1501">
            <v>8044</v>
          </cell>
          <cell r="M1501">
            <v>24</v>
          </cell>
          <cell r="N1501">
            <v>4688</v>
          </cell>
        </row>
        <row r="1502">
          <cell r="A1502">
            <v>748517</v>
          </cell>
          <cell r="B1502" t="str">
            <v>12</v>
          </cell>
          <cell r="C1502" t="str">
            <v>Chaudière-Appalaches</v>
          </cell>
          <cell r="D1502" t="str">
            <v>Ferme E.J. Champagne &amp; Fils inc.</v>
          </cell>
          <cell r="E1502" t="str">
            <v>Champagne(Martin)</v>
          </cell>
          <cell r="F1502" t="str">
            <v>410, chemin Craig, R.R. 2</v>
          </cell>
          <cell r="G1502" t="str">
            <v>Saint-Sylvestre</v>
          </cell>
          <cell r="H1502" t="str">
            <v>G0S3C0</v>
          </cell>
          <cell r="I1502">
            <v>418</v>
          </cell>
          <cell r="J1502">
            <v>5962260</v>
          </cell>
          <cell r="K1502">
            <v>100</v>
          </cell>
          <cell r="L1502">
            <v>17377</v>
          </cell>
          <cell r="M1502">
            <v>112</v>
          </cell>
          <cell r="N1502">
            <v>26560</v>
          </cell>
        </row>
        <row r="1503">
          <cell r="A1503">
            <v>748764</v>
          </cell>
          <cell r="B1503" t="str">
            <v>12</v>
          </cell>
          <cell r="C1503" t="str">
            <v>Chaudière-Appalaches</v>
          </cell>
          <cell r="D1503" t="str">
            <v>Fortier(Denis)</v>
          </cell>
          <cell r="F1503" t="str">
            <v>83 rang 8</v>
          </cell>
          <cell r="G1503" t="str">
            <v>Saint-Fortunat</v>
          </cell>
          <cell r="H1503" t="str">
            <v>G0P1G0</v>
          </cell>
          <cell r="I1503">
            <v>819</v>
          </cell>
          <cell r="J1503">
            <v>3445521</v>
          </cell>
          <cell r="K1503">
            <v>20</v>
          </cell>
          <cell r="L1503">
            <v>4151</v>
          </cell>
        </row>
        <row r="1504">
          <cell r="A1504">
            <v>748780</v>
          </cell>
          <cell r="B1504" t="str">
            <v>05</v>
          </cell>
          <cell r="C1504" t="str">
            <v>Estrie</v>
          </cell>
          <cell r="D1504" t="str">
            <v>Ferme Forbell Farm S.E.N.C.</v>
          </cell>
          <cell r="E1504" t="str">
            <v>Bell(Annie Vachon &amp; Perry)</v>
          </cell>
          <cell r="F1504" t="str">
            <v>245, rte 253</v>
          </cell>
          <cell r="G1504" t="str">
            <v>Saint-Isidore-de-Clifton</v>
          </cell>
          <cell r="H1504" t="str">
            <v>J0B2X0</v>
          </cell>
          <cell r="I1504">
            <v>819</v>
          </cell>
          <cell r="J1504">
            <v>8892575</v>
          </cell>
          <cell r="K1504">
            <v>101</v>
          </cell>
          <cell r="L1504">
            <v>28888</v>
          </cell>
          <cell r="M1504">
            <v>98</v>
          </cell>
          <cell r="N1504">
            <v>23333</v>
          </cell>
        </row>
        <row r="1505">
          <cell r="A1505">
            <v>749119</v>
          </cell>
          <cell r="B1505" t="str">
            <v>07</v>
          </cell>
          <cell r="C1505" t="str">
            <v>Outaouais</v>
          </cell>
          <cell r="D1505" t="str">
            <v>St-Amour(Germain)</v>
          </cell>
          <cell r="F1505" t="str">
            <v>181, chemin de la Traverse</v>
          </cell>
          <cell r="G1505" t="str">
            <v>Aumond</v>
          </cell>
          <cell r="H1505" t="str">
            <v>J0W1W0</v>
          </cell>
          <cell r="I1505">
            <v>819</v>
          </cell>
          <cell r="J1505">
            <v>4496398</v>
          </cell>
          <cell r="K1505">
            <v>244</v>
          </cell>
          <cell r="L1505">
            <v>43546</v>
          </cell>
          <cell r="M1505">
            <v>258</v>
          </cell>
          <cell r="N1505">
            <v>5072</v>
          </cell>
        </row>
        <row r="1506">
          <cell r="A1506">
            <v>749333</v>
          </cell>
          <cell r="B1506" t="str">
            <v>12</v>
          </cell>
          <cell r="C1506" t="str">
            <v>Chaudière-Appalaches</v>
          </cell>
          <cell r="D1506" t="str">
            <v>Ferme A.R.F. Champagne &amp; Fils enr.</v>
          </cell>
          <cell r="E1506" t="str">
            <v>Champagne(Alain et Réjean)</v>
          </cell>
          <cell r="F1506" t="str">
            <v>1260, rang St-André</v>
          </cell>
          <cell r="G1506" t="str">
            <v>Saint-Sylvestre</v>
          </cell>
          <cell r="H1506" t="str">
            <v>G0S3C0</v>
          </cell>
          <cell r="I1506">
            <v>418</v>
          </cell>
          <cell r="J1506">
            <v>5962404</v>
          </cell>
          <cell r="K1506">
            <v>40</v>
          </cell>
          <cell r="L1506">
            <v>5103</v>
          </cell>
          <cell r="M1506">
            <v>36</v>
          </cell>
          <cell r="N1506">
            <v>1021</v>
          </cell>
        </row>
        <row r="1507">
          <cell r="A1507">
            <v>750075</v>
          </cell>
          <cell r="B1507" t="str">
            <v>14</v>
          </cell>
          <cell r="C1507" t="str">
            <v>Lanaudière</v>
          </cell>
          <cell r="D1507" t="str">
            <v>Mayer(Michel)</v>
          </cell>
          <cell r="F1507" t="str">
            <v>400 rang 4</v>
          </cell>
          <cell r="G1507" t="str">
            <v>Saint-Ambroise-de-Kildare</v>
          </cell>
          <cell r="H1507" t="str">
            <v>J0K1C0</v>
          </cell>
          <cell r="I1507">
            <v>450</v>
          </cell>
          <cell r="J1507">
            <v>7533305</v>
          </cell>
          <cell r="K1507">
            <v>31</v>
          </cell>
          <cell r="M1507">
            <v>36</v>
          </cell>
          <cell r="N1507">
            <v>1682</v>
          </cell>
        </row>
        <row r="1508">
          <cell r="A1508">
            <v>750158</v>
          </cell>
          <cell r="B1508" t="str">
            <v>12</v>
          </cell>
          <cell r="C1508" t="str">
            <v>Chaudière-Appalaches</v>
          </cell>
          <cell r="D1508" t="str">
            <v>Entreprise Céréale-Lys inc.</v>
          </cell>
          <cell r="E1508" t="str">
            <v>Paré(François)</v>
          </cell>
          <cell r="F1508" t="str">
            <v>504, Rang 5 Sud</v>
          </cell>
          <cell r="G1508" t="str">
            <v>East Broughton</v>
          </cell>
          <cell r="H1508" t="str">
            <v>G0N1G0</v>
          </cell>
          <cell r="I1508">
            <v>418</v>
          </cell>
          <cell r="J1508">
            <v>4273653</v>
          </cell>
          <cell r="K1508">
            <v>15</v>
          </cell>
          <cell r="L1508">
            <v>680</v>
          </cell>
          <cell r="M1508">
            <v>15</v>
          </cell>
          <cell r="N1508">
            <v>680</v>
          </cell>
        </row>
        <row r="1509">
          <cell r="A1509">
            <v>750430</v>
          </cell>
          <cell r="B1509" t="str">
            <v>05</v>
          </cell>
          <cell r="C1509" t="str">
            <v>Estrie</v>
          </cell>
          <cell r="D1509" t="str">
            <v>Ferme Michel Rousseau S.E.N.C.</v>
          </cell>
          <cell r="E1509" t="str">
            <v>Rousseau(Michel)</v>
          </cell>
          <cell r="F1509" t="str">
            <v>34, rte 108</v>
          </cell>
          <cell r="G1509" t="str">
            <v>Lingwick</v>
          </cell>
          <cell r="H1509" t="str">
            <v>J0B2Z0</v>
          </cell>
          <cell r="I1509">
            <v>819</v>
          </cell>
          <cell r="J1509">
            <v>8773495</v>
          </cell>
          <cell r="K1509">
            <v>110</v>
          </cell>
          <cell r="L1509">
            <v>10036</v>
          </cell>
          <cell r="M1509">
            <v>115</v>
          </cell>
          <cell r="N1509">
            <v>19561</v>
          </cell>
        </row>
        <row r="1510">
          <cell r="A1510">
            <v>750471</v>
          </cell>
          <cell r="B1510" t="str">
            <v>05</v>
          </cell>
          <cell r="C1510" t="str">
            <v>Estrie</v>
          </cell>
          <cell r="D1510" t="str">
            <v>Entreprises Fermagri S.E.N.C.</v>
          </cell>
          <cell r="E1510" t="str">
            <v>Bégin(Marc &amp; Jacques)</v>
          </cell>
          <cell r="F1510" t="str">
            <v>292, Rang 10</v>
          </cell>
          <cell r="G1510" t="str">
            <v>Saint-Isidore-de-Clifton</v>
          </cell>
          <cell r="H1510" t="str">
            <v>J0B2X0</v>
          </cell>
          <cell r="I1510">
            <v>819</v>
          </cell>
          <cell r="J1510">
            <v>6581067</v>
          </cell>
          <cell r="K1510">
            <v>87</v>
          </cell>
          <cell r="L1510">
            <v>5116</v>
          </cell>
          <cell r="M1510">
            <v>103</v>
          </cell>
          <cell r="N1510">
            <v>750</v>
          </cell>
        </row>
        <row r="1511">
          <cell r="A1511">
            <v>750505</v>
          </cell>
          <cell r="B1511" t="str">
            <v>05</v>
          </cell>
          <cell r="C1511" t="str">
            <v>Estrie</v>
          </cell>
          <cell r="D1511" t="str">
            <v>Ferme Claumar S.E.N.C.</v>
          </cell>
          <cell r="E1511" t="str">
            <v>Lavigne(Claude &amp; Martin)</v>
          </cell>
          <cell r="F1511" t="str">
            <v>700, rte 253</v>
          </cell>
          <cell r="G1511" t="str">
            <v>Saint-Venant-de-Paquette</v>
          </cell>
          <cell r="H1511" t="str">
            <v>J0B1S0</v>
          </cell>
          <cell r="I1511">
            <v>819</v>
          </cell>
          <cell r="J1511">
            <v>6583600</v>
          </cell>
          <cell r="K1511">
            <v>119</v>
          </cell>
          <cell r="L1511">
            <v>28881</v>
          </cell>
          <cell r="M1511">
            <v>107</v>
          </cell>
          <cell r="N1511">
            <v>31357</v>
          </cell>
        </row>
        <row r="1512">
          <cell r="A1512">
            <v>750539</v>
          </cell>
          <cell r="B1512" t="str">
            <v>17</v>
          </cell>
          <cell r="C1512" t="str">
            <v>Centre-du-Québec</v>
          </cell>
          <cell r="D1512" t="str">
            <v>Fortier(Michel)</v>
          </cell>
          <cell r="F1512" t="str">
            <v>97 route 165 Sud</v>
          </cell>
          <cell r="G1512" t="str">
            <v>Saint-Pierre-Baptiste</v>
          </cell>
          <cell r="H1512" t="str">
            <v>G0P1K0</v>
          </cell>
          <cell r="I1512">
            <v>418</v>
          </cell>
          <cell r="J1512">
            <v>4283855</v>
          </cell>
          <cell r="K1512">
            <v>82</v>
          </cell>
          <cell r="L1512">
            <v>15359</v>
          </cell>
          <cell r="M1512">
            <v>77</v>
          </cell>
          <cell r="N1512">
            <v>16798</v>
          </cell>
        </row>
        <row r="1513">
          <cell r="A1513">
            <v>750737</v>
          </cell>
          <cell r="B1513" t="str">
            <v>15</v>
          </cell>
          <cell r="C1513" t="str">
            <v>Laurentides</v>
          </cell>
          <cell r="D1513" t="str">
            <v>Bilodeau(Daniel)</v>
          </cell>
          <cell r="F1513" t="str">
            <v>3, rang 7 ouest</v>
          </cell>
          <cell r="G1513" t="str">
            <v>Sainte-Anne-du-Lac</v>
          </cell>
          <cell r="H1513" t="str">
            <v>J0W1V0</v>
          </cell>
          <cell r="I1513">
            <v>819</v>
          </cell>
          <cell r="J1513">
            <v>5862685</v>
          </cell>
          <cell r="K1513">
            <v>207</v>
          </cell>
          <cell r="L1513">
            <v>11118</v>
          </cell>
          <cell r="M1513">
            <v>197</v>
          </cell>
          <cell r="N1513">
            <v>57977</v>
          </cell>
        </row>
        <row r="1514">
          <cell r="A1514">
            <v>750745</v>
          </cell>
          <cell r="B1514" t="str">
            <v>12</v>
          </cell>
          <cell r="C1514" t="str">
            <v>Chaudière-Appalaches</v>
          </cell>
          <cell r="D1514" t="str">
            <v>Reid(Hugh)</v>
          </cell>
          <cell r="E1514" t="str">
            <v>Tremblay(Loraine)</v>
          </cell>
          <cell r="F1514" t="str">
            <v>35, Rang 6</v>
          </cell>
          <cell r="G1514" t="str">
            <v>Saint-Jacques-de-Leeds</v>
          </cell>
          <cell r="H1514" t="str">
            <v>G0N1J0</v>
          </cell>
          <cell r="I1514">
            <v>418</v>
          </cell>
          <cell r="J1514">
            <v>4243778</v>
          </cell>
          <cell r="K1514">
            <v>134</v>
          </cell>
          <cell r="L1514">
            <v>24827</v>
          </cell>
          <cell r="M1514">
            <v>131</v>
          </cell>
          <cell r="N1514">
            <v>23032</v>
          </cell>
        </row>
        <row r="1515">
          <cell r="A1515">
            <v>751057</v>
          </cell>
          <cell r="B1515" t="str">
            <v>05</v>
          </cell>
          <cell r="C1515" t="str">
            <v>Estrie</v>
          </cell>
          <cell r="D1515" t="str">
            <v>Fermes Lois et John Enright S.E.N.C.</v>
          </cell>
          <cell r="E1515" t="str">
            <v>Enright(John &amp; Lois)</v>
          </cell>
          <cell r="F1515" t="str">
            <v>213, ch. Healy, R.R. 3</v>
          </cell>
          <cell r="G1515" t="str">
            <v>Richmond</v>
          </cell>
          <cell r="H1515" t="str">
            <v>J0B2H0</v>
          </cell>
          <cell r="I1515">
            <v>819</v>
          </cell>
          <cell r="J1515">
            <v>8263198</v>
          </cell>
          <cell r="K1515">
            <v>36</v>
          </cell>
          <cell r="L1515">
            <v>4815</v>
          </cell>
          <cell r="M1515">
            <v>31</v>
          </cell>
          <cell r="N1515">
            <v>1617</v>
          </cell>
        </row>
        <row r="1516">
          <cell r="A1516">
            <v>751453</v>
          </cell>
          <cell r="B1516" t="str">
            <v>01</v>
          </cell>
          <cell r="C1516" t="str">
            <v>Bas-Saint-Laurent</v>
          </cell>
          <cell r="D1516" t="str">
            <v>9002-9794 Québec inc.</v>
          </cell>
          <cell r="E1516" t="str">
            <v>April(Francis)</v>
          </cell>
          <cell r="F1516" t="str">
            <v>463 rang 2 Est</v>
          </cell>
          <cell r="G1516" t="str">
            <v>Saint-Éloi</v>
          </cell>
          <cell r="H1516" t="str">
            <v>G0L2V0</v>
          </cell>
          <cell r="I1516">
            <v>418</v>
          </cell>
          <cell r="J1516">
            <v>8982026</v>
          </cell>
          <cell r="K1516">
            <v>18</v>
          </cell>
          <cell r="M1516">
            <v>18</v>
          </cell>
          <cell r="N1516">
            <v>5017</v>
          </cell>
        </row>
        <row r="1517">
          <cell r="A1517">
            <v>751628</v>
          </cell>
          <cell r="B1517" t="str">
            <v>01</v>
          </cell>
          <cell r="C1517" t="str">
            <v>Bas-Saint-Laurent</v>
          </cell>
          <cell r="D1517" t="str">
            <v>Labrie(Alain)</v>
          </cell>
          <cell r="F1517" t="str">
            <v>84 Principale Est  C.P. 20217</v>
          </cell>
          <cell r="G1517" t="str">
            <v>Matane</v>
          </cell>
          <cell r="H1517" t="str">
            <v>G4W9B1</v>
          </cell>
          <cell r="I1517">
            <v>418</v>
          </cell>
          <cell r="J1517">
            <v>5627022</v>
          </cell>
          <cell r="K1517">
            <v>39</v>
          </cell>
          <cell r="L1517">
            <v>11539</v>
          </cell>
          <cell r="M1517">
            <v>43</v>
          </cell>
          <cell r="N1517">
            <v>9526</v>
          </cell>
        </row>
        <row r="1518">
          <cell r="A1518">
            <v>752329</v>
          </cell>
          <cell r="B1518" t="str">
            <v>12</v>
          </cell>
          <cell r="C1518" t="str">
            <v>Chaudière-Appalaches</v>
          </cell>
          <cell r="D1518" t="str">
            <v>Ferme Champcôte inc.</v>
          </cell>
          <cell r="E1518" t="str">
            <v>Champagne(René)</v>
          </cell>
          <cell r="F1518" t="str">
            <v>921, Route 267</v>
          </cell>
          <cell r="G1518" t="str">
            <v>Saint-Jean-de-Brébeuf</v>
          </cell>
          <cell r="H1518" t="str">
            <v>G6G0A1</v>
          </cell>
          <cell r="I1518">
            <v>418</v>
          </cell>
          <cell r="J1518">
            <v>4537768</v>
          </cell>
          <cell r="K1518">
            <v>65</v>
          </cell>
          <cell r="L1518">
            <v>12860</v>
          </cell>
          <cell r="M1518">
            <v>60</v>
          </cell>
          <cell r="N1518">
            <v>12634</v>
          </cell>
        </row>
        <row r="1519">
          <cell r="A1519">
            <v>752782</v>
          </cell>
          <cell r="B1519" t="str">
            <v>12</v>
          </cell>
          <cell r="C1519" t="str">
            <v>Chaudière-Appalaches</v>
          </cell>
          <cell r="D1519" t="str">
            <v>Larochelle Normand &amp; Nadeau Claude</v>
          </cell>
          <cell r="F1519" t="str">
            <v>39, route du Fleuve</v>
          </cell>
          <cell r="G1519" t="str">
            <v>Beaumont</v>
          </cell>
          <cell r="H1519" t="str">
            <v>G0R1C0</v>
          </cell>
          <cell r="I1519">
            <v>418</v>
          </cell>
          <cell r="J1519">
            <v>8372096</v>
          </cell>
          <cell r="K1519">
            <v>42</v>
          </cell>
          <cell r="L1519">
            <v>3361</v>
          </cell>
          <cell r="M1519">
            <v>44</v>
          </cell>
          <cell r="N1519">
            <v>5326</v>
          </cell>
        </row>
        <row r="1520">
          <cell r="A1520">
            <v>752949</v>
          </cell>
          <cell r="B1520" t="str">
            <v>16</v>
          </cell>
          <cell r="C1520" t="str">
            <v>Montérégie</v>
          </cell>
          <cell r="D1520" t="str">
            <v>Hébert(Alain)</v>
          </cell>
          <cell r="F1520" t="str">
            <v>1551, rang Rivière aux Pins</v>
          </cell>
          <cell r="G1520" t="str">
            <v>Varennes</v>
          </cell>
          <cell r="H1520" t="str">
            <v>J3X1P7</v>
          </cell>
          <cell r="I1520">
            <v>450</v>
          </cell>
          <cell r="J1520">
            <v>6522265</v>
          </cell>
          <cell r="K1520">
            <v>15</v>
          </cell>
          <cell r="L1520">
            <v>22453</v>
          </cell>
        </row>
        <row r="1521">
          <cell r="A1521">
            <v>753111</v>
          </cell>
          <cell r="B1521" t="str">
            <v>07</v>
          </cell>
          <cell r="C1521" t="str">
            <v>Outaouais</v>
          </cell>
          <cell r="D1521" t="str">
            <v>La Ferme Familiale Lange S.E.N.C.</v>
          </cell>
          <cell r="E1521" t="str">
            <v>Lange(Kirk)</v>
          </cell>
          <cell r="F1521" t="str">
            <v>8, ch. Lange</v>
          </cell>
          <cell r="G1521" t="str">
            <v>Val-des-Monts</v>
          </cell>
          <cell r="H1521" t="str">
            <v>J8N0A6</v>
          </cell>
          <cell r="I1521">
            <v>819</v>
          </cell>
          <cell r="J1521">
            <v>4579740</v>
          </cell>
          <cell r="K1521">
            <v>111</v>
          </cell>
          <cell r="L1521">
            <v>6267</v>
          </cell>
          <cell r="M1521">
            <v>90</v>
          </cell>
          <cell r="N1521">
            <v>6503</v>
          </cell>
        </row>
        <row r="1522">
          <cell r="A1522">
            <v>753129</v>
          </cell>
          <cell r="B1522" t="str">
            <v>07</v>
          </cell>
          <cell r="C1522" t="str">
            <v>Outaouais</v>
          </cell>
          <cell r="D1522" t="str">
            <v>Lapointe(Jean-Pierre)</v>
          </cell>
          <cell r="F1522" t="str">
            <v>1829, route 148</v>
          </cell>
          <cell r="G1522" t="str">
            <v>Pontiac</v>
          </cell>
          <cell r="H1522" t="str">
            <v>J0X2G0</v>
          </cell>
          <cell r="I1522">
            <v>819</v>
          </cell>
          <cell r="J1522">
            <v>4552575</v>
          </cell>
          <cell r="K1522">
            <v>60</v>
          </cell>
          <cell r="L1522">
            <v>5925</v>
          </cell>
          <cell r="M1522">
            <v>63</v>
          </cell>
          <cell r="N1522">
            <v>12440</v>
          </cell>
        </row>
        <row r="1523">
          <cell r="A1523">
            <v>753301</v>
          </cell>
          <cell r="B1523" t="str">
            <v>05</v>
          </cell>
          <cell r="C1523" t="str">
            <v>Estrie</v>
          </cell>
          <cell r="D1523" t="str">
            <v>Ferme C.N. D'Amours inc.</v>
          </cell>
          <cell r="E1523" t="str">
            <v>d'Amours(Normand)</v>
          </cell>
          <cell r="F1523" t="str">
            <v>130, Montée Gagnon</v>
          </cell>
          <cell r="G1523" t="str">
            <v>Racine</v>
          </cell>
          <cell r="H1523" t="str">
            <v>J0E1Y0</v>
          </cell>
          <cell r="I1523">
            <v>450</v>
          </cell>
          <cell r="J1523">
            <v>5322467</v>
          </cell>
          <cell r="K1523">
            <v>42</v>
          </cell>
          <cell r="L1523">
            <v>6283</v>
          </cell>
          <cell r="M1523">
            <v>15</v>
          </cell>
          <cell r="N1523">
            <v>13347</v>
          </cell>
        </row>
        <row r="1524">
          <cell r="A1524">
            <v>753749</v>
          </cell>
          <cell r="B1524" t="str">
            <v>01</v>
          </cell>
          <cell r="C1524" t="str">
            <v>Bas-Saint-Laurent</v>
          </cell>
          <cell r="D1524" t="str">
            <v>Ferme Chamours</v>
          </cell>
          <cell r="E1524" t="str">
            <v>Charest(Jacinthe D'Amours et Rémi)</v>
          </cell>
          <cell r="F1524" t="str">
            <v>121, rang 4</v>
          </cell>
          <cell r="G1524" t="str">
            <v>Saint-Léon-le-Grand(Bas-Saint-Laurent)</v>
          </cell>
          <cell r="H1524" t="str">
            <v>G0J2W0</v>
          </cell>
          <cell r="I1524">
            <v>418</v>
          </cell>
          <cell r="J1524">
            <v>7432937</v>
          </cell>
          <cell r="K1524">
            <v>21</v>
          </cell>
          <cell r="L1524">
            <v>6100</v>
          </cell>
          <cell r="M1524">
            <v>48</v>
          </cell>
          <cell r="N1524">
            <v>9890</v>
          </cell>
        </row>
        <row r="1525">
          <cell r="A1525">
            <v>753871</v>
          </cell>
          <cell r="B1525" t="str">
            <v>16</v>
          </cell>
          <cell r="C1525" t="str">
            <v>Montérégie</v>
          </cell>
          <cell r="D1525" t="str">
            <v>Coffey Donald &amp;  Lussier Linda</v>
          </cell>
          <cell r="E1525" t="str">
            <v>Coffey(Donald)</v>
          </cell>
          <cell r="F1525" t="str">
            <v>802,  Carr Road</v>
          </cell>
          <cell r="G1525" t="str">
            <v>Huntingdon</v>
          </cell>
          <cell r="H1525" t="str">
            <v>J0S1H0</v>
          </cell>
          <cell r="I1525">
            <v>450</v>
          </cell>
          <cell r="J1525">
            <v>2642048</v>
          </cell>
          <cell r="K1525">
            <v>32</v>
          </cell>
          <cell r="L1525">
            <v>996</v>
          </cell>
          <cell r="M1525">
            <v>27</v>
          </cell>
          <cell r="N1525">
            <v>996</v>
          </cell>
        </row>
        <row r="1526">
          <cell r="A1526">
            <v>753905</v>
          </cell>
          <cell r="B1526" t="str">
            <v>05</v>
          </cell>
          <cell r="C1526" t="str">
            <v>Estrie</v>
          </cell>
          <cell r="D1526" t="str">
            <v>Armstrong Sandra &amp; Wilkins Douglas</v>
          </cell>
          <cell r="F1526" t="str">
            <v>40 chemin Goodenough</v>
          </cell>
          <cell r="G1526" t="str">
            <v>Danville</v>
          </cell>
          <cell r="H1526" t="str">
            <v>J0A1A0</v>
          </cell>
          <cell r="I1526">
            <v>819</v>
          </cell>
          <cell r="J1526">
            <v>8392837</v>
          </cell>
          <cell r="K1526">
            <v>110</v>
          </cell>
          <cell r="L1526">
            <v>19496</v>
          </cell>
          <cell r="M1526">
            <v>113</v>
          </cell>
          <cell r="N1526">
            <v>21717</v>
          </cell>
        </row>
        <row r="1527">
          <cell r="A1527">
            <v>754051</v>
          </cell>
          <cell r="B1527" t="str">
            <v>02</v>
          </cell>
          <cell r="C1527" t="str">
            <v>Saguenay-Lac-Saint-Jean</v>
          </cell>
          <cell r="D1527" t="str">
            <v>3094-0696 Québec inc.</v>
          </cell>
          <cell r="E1527" t="str">
            <v>Mailhot(Camil)</v>
          </cell>
          <cell r="F1527" t="str">
            <v>1517 rang 4</v>
          </cell>
          <cell r="G1527" t="str">
            <v>Normandin</v>
          </cell>
          <cell r="H1527" t="str">
            <v>G8M4R5</v>
          </cell>
          <cell r="I1527">
            <v>418</v>
          </cell>
          <cell r="J1527">
            <v>2742237</v>
          </cell>
          <cell r="K1527">
            <v>198</v>
          </cell>
          <cell r="L1527">
            <v>40580</v>
          </cell>
          <cell r="M1527">
            <v>179</v>
          </cell>
          <cell r="N1527">
            <v>38818</v>
          </cell>
        </row>
        <row r="1528">
          <cell r="A1528">
            <v>754077</v>
          </cell>
          <cell r="B1528" t="str">
            <v>12</v>
          </cell>
          <cell r="C1528" t="str">
            <v>Chaudière-Appalaches</v>
          </cell>
          <cell r="D1528" t="str">
            <v>3104-2955 Québec inc.</v>
          </cell>
          <cell r="E1528" t="str">
            <v>Vachon(Arnold)</v>
          </cell>
          <cell r="F1528" t="str">
            <v>641, rang Turgeon</v>
          </cell>
          <cell r="G1528" t="str">
            <v>Adstock</v>
          </cell>
          <cell r="H1528" t="str">
            <v>G0N1S0</v>
          </cell>
          <cell r="I1528">
            <v>418</v>
          </cell>
          <cell r="J1528">
            <v>3383808</v>
          </cell>
          <cell r="K1528">
            <v>12</v>
          </cell>
        </row>
        <row r="1529">
          <cell r="A1529">
            <v>754572</v>
          </cell>
          <cell r="B1529" t="str">
            <v>05</v>
          </cell>
          <cell r="C1529" t="str">
            <v>Estrie</v>
          </cell>
          <cell r="D1529" t="str">
            <v>Côté Jacques &amp; Lamoureux Lucie</v>
          </cell>
          <cell r="E1529" t="str">
            <v>Côté(Lucie &amp; Jacques)</v>
          </cell>
          <cell r="F1529" t="str">
            <v>45, chemin Bouchard</v>
          </cell>
          <cell r="G1529" t="str">
            <v>Martinville</v>
          </cell>
          <cell r="H1529" t="str">
            <v>J0B2A0</v>
          </cell>
          <cell r="I1529">
            <v>819</v>
          </cell>
          <cell r="J1529">
            <v>8373087</v>
          </cell>
          <cell r="K1529">
            <v>64</v>
          </cell>
          <cell r="L1529">
            <v>18340</v>
          </cell>
          <cell r="M1529">
            <v>64</v>
          </cell>
          <cell r="N1529">
            <v>18025</v>
          </cell>
        </row>
        <row r="1530">
          <cell r="A1530">
            <v>755181</v>
          </cell>
          <cell r="B1530" t="str">
            <v>16</v>
          </cell>
          <cell r="C1530" t="str">
            <v>Montérégie</v>
          </cell>
          <cell r="D1530" t="str">
            <v>Ferme Réallier S.E.N.C.</v>
          </cell>
          <cell r="E1530" t="str">
            <v>Fournier(Réal)</v>
          </cell>
          <cell r="F1530" t="str">
            <v>100, rang Campbell</v>
          </cell>
          <cell r="G1530" t="str">
            <v>Sainte-Sabine (de Montérégie)</v>
          </cell>
          <cell r="H1530" t="str">
            <v>J0J2B0</v>
          </cell>
          <cell r="I1530">
            <v>450</v>
          </cell>
          <cell r="J1530">
            <v>2931835</v>
          </cell>
          <cell r="K1530">
            <v>36</v>
          </cell>
          <cell r="L1530">
            <v>1259</v>
          </cell>
          <cell r="M1530">
            <v>30</v>
          </cell>
          <cell r="N1530">
            <v>5432</v>
          </cell>
        </row>
        <row r="1531">
          <cell r="A1531">
            <v>755421</v>
          </cell>
          <cell r="B1531" t="str">
            <v>14</v>
          </cell>
          <cell r="C1531" t="str">
            <v>Lanaudière</v>
          </cell>
          <cell r="D1531" t="str">
            <v>Robert(Céline)</v>
          </cell>
          <cell r="F1531" t="str">
            <v>798 Petit Rang</v>
          </cell>
          <cell r="G1531" t="str">
            <v>Saint-Thomas</v>
          </cell>
          <cell r="H1531" t="str">
            <v>J0K3L0</v>
          </cell>
          <cell r="I1531">
            <v>450</v>
          </cell>
          <cell r="J1531">
            <v>7561072</v>
          </cell>
          <cell r="K1531">
            <v>21</v>
          </cell>
          <cell r="L1531">
            <v>3527</v>
          </cell>
        </row>
        <row r="1532">
          <cell r="A1532">
            <v>755868</v>
          </cell>
          <cell r="B1532" t="str">
            <v>01</v>
          </cell>
          <cell r="C1532" t="str">
            <v>Bas-Saint-Laurent</v>
          </cell>
          <cell r="D1532" t="str">
            <v>Dubé Lise et Lebel Harold</v>
          </cell>
          <cell r="E1532" t="str">
            <v>Lebel(Harold)</v>
          </cell>
          <cell r="F1532" t="str">
            <v>350, rang 7 Ouest</v>
          </cell>
          <cell r="G1532" t="str">
            <v>Saint-Michel-du-Squatec</v>
          </cell>
          <cell r="H1532" t="str">
            <v>G0L4H0</v>
          </cell>
          <cell r="I1532">
            <v>418</v>
          </cell>
          <cell r="J1532">
            <v>8552520</v>
          </cell>
          <cell r="K1532">
            <v>75</v>
          </cell>
          <cell r="L1532">
            <v>11761</v>
          </cell>
          <cell r="M1532">
            <v>82</v>
          </cell>
          <cell r="N1532">
            <v>13162</v>
          </cell>
        </row>
        <row r="1533">
          <cell r="A1533">
            <v>756064</v>
          </cell>
          <cell r="B1533" t="str">
            <v>07</v>
          </cell>
          <cell r="C1533" t="str">
            <v>Outaouais</v>
          </cell>
          <cell r="D1533" t="str">
            <v>Ferme Pleasant Way S.E.N.C.</v>
          </cell>
          <cell r="E1533" t="str">
            <v>Moffatt(Benson et Darryl)</v>
          </cell>
          <cell r="F1533" t="str">
            <v>C70 Moffatt Road, R.R. 1</v>
          </cell>
          <cell r="G1533" t="str">
            <v>Shawville</v>
          </cell>
          <cell r="H1533" t="str">
            <v>J0X2Y0</v>
          </cell>
          <cell r="I1533">
            <v>819</v>
          </cell>
          <cell r="J1533">
            <v>6473152</v>
          </cell>
          <cell r="K1533">
            <v>19</v>
          </cell>
          <cell r="L1533">
            <v>5687</v>
          </cell>
          <cell r="M1533">
            <v>19</v>
          </cell>
          <cell r="N1533">
            <v>5494</v>
          </cell>
        </row>
        <row r="1534">
          <cell r="A1534">
            <v>756270</v>
          </cell>
          <cell r="B1534" t="str">
            <v>05</v>
          </cell>
          <cell r="C1534" t="str">
            <v>Estrie</v>
          </cell>
          <cell r="D1534" t="str">
            <v>Ferme des Grands Pins S.E.N.C.</v>
          </cell>
          <cell r="E1534" t="str">
            <v>Lamoureux(Guy)</v>
          </cell>
          <cell r="F1534" t="str">
            <v>145 Clairemont Est, R.R. 2</v>
          </cell>
          <cell r="G1534" t="str">
            <v>Danville</v>
          </cell>
          <cell r="H1534" t="str">
            <v>J0A1A0</v>
          </cell>
          <cell r="I1534">
            <v>819</v>
          </cell>
          <cell r="J1534">
            <v>8392073</v>
          </cell>
          <cell r="K1534">
            <v>34</v>
          </cell>
          <cell r="L1534">
            <v>1068</v>
          </cell>
        </row>
        <row r="1535">
          <cell r="A1535">
            <v>756916</v>
          </cell>
          <cell r="B1535" t="str">
            <v>04</v>
          </cell>
          <cell r="C1535" t="str">
            <v>Mauricie</v>
          </cell>
          <cell r="D1535" t="str">
            <v>Vallerand(Hélène)</v>
          </cell>
          <cell r="E1535" t="str">
            <v>Lampron(François)</v>
          </cell>
          <cell r="F1535" t="str">
            <v>40, Avenue St-Thomas</v>
          </cell>
          <cell r="G1535" t="str">
            <v>Saint-Étienne-des-Grès</v>
          </cell>
          <cell r="H1535" t="str">
            <v>G0X2P0</v>
          </cell>
          <cell r="I1535">
            <v>819</v>
          </cell>
          <cell r="J1535">
            <v>2963093</v>
          </cell>
          <cell r="K1535">
            <v>124</v>
          </cell>
          <cell r="L1535">
            <v>35980</v>
          </cell>
          <cell r="M1535">
            <v>116</v>
          </cell>
          <cell r="N1535">
            <v>35346</v>
          </cell>
        </row>
        <row r="1536">
          <cell r="A1536">
            <v>757039</v>
          </cell>
          <cell r="B1536" t="str">
            <v>05</v>
          </cell>
          <cell r="C1536" t="str">
            <v>Estrie</v>
          </cell>
          <cell r="D1536" t="str">
            <v>Gobeil(Sébastien)</v>
          </cell>
          <cell r="F1536" t="str">
            <v>113 route 212 Ouest</v>
          </cell>
          <cell r="G1536" t="str">
            <v>La Patrie</v>
          </cell>
          <cell r="H1536" t="str">
            <v>J0B1Y0</v>
          </cell>
          <cell r="I1536">
            <v>819</v>
          </cell>
          <cell r="J1536">
            <v>8882311</v>
          </cell>
          <cell r="K1536">
            <v>42</v>
          </cell>
          <cell r="L1536">
            <v>3830</v>
          </cell>
          <cell r="M1536">
            <v>40</v>
          </cell>
          <cell r="N1536">
            <v>3856</v>
          </cell>
        </row>
        <row r="1537">
          <cell r="A1537">
            <v>757120</v>
          </cell>
          <cell r="B1537" t="str">
            <v>05</v>
          </cell>
          <cell r="C1537" t="str">
            <v>Estrie</v>
          </cell>
          <cell r="D1537" t="str">
            <v>Ferme Petit Québec S.E.N.C.</v>
          </cell>
          <cell r="E1537" t="str">
            <v>Prévost(Chantal)</v>
          </cell>
          <cell r="F1537" t="str">
            <v>32, rang Petit Québec</v>
          </cell>
          <cell r="G1537" t="str">
            <v>La Patrie</v>
          </cell>
          <cell r="H1537" t="str">
            <v>J0B1Y0</v>
          </cell>
          <cell r="I1537">
            <v>819</v>
          </cell>
          <cell r="J1537">
            <v>8889260</v>
          </cell>
          <cell r="K1537">
            <v>30</v>
          </cell>
          <cell r="L1537">
            <v>5367</v>
          </cell>
          <cell r="M1537">
            <v>27</v>
          </cell>
          <cell r="N1537">
            <v>2750</v>
          </cell>
        </row>
        <row r="1538">
          <cell r="A1538">
            <v>757641</v>
          </cell>
          <cell r="B1538" t="str">
            <v>05</v>
          </cell>
          <cell r="C1538" t="str">
            <v>Estrie</v>
          </cell>
          <cell r="D1538" t="str">
            <v>Ferme Mi-Bois S.E.N.C.</v>
          </cell>
          <cell r="E1538" t="str">
            <v>Boisvert(Michel)</v>
          </cell>
          <cell r="F1538" t="str">
            <v>82, Des Fougères</v>
          </cell>
          <cell r="G1538" t="str">
            <v>Coaticook</v>
          </cell>
          <cell r="H1538" t="str">
            <v>J1A3J8</v>
          </cell>
          <cell r="I1538">
            <v>819</v>
          </cell>
          <cell r="J1538">
            <v>8494693</v>
          </cell>
          <cell r="K1538">
            <v>62</v>
          </cell>
          <cell r="L1538">
            <v>15809</v>
          </cell>
          <cell r="M1538">
            <v>63</v>
          </cell>
          <cell r="N1538">
            <v>17576</v>
          </cell>
        </row>
        <row r="1539">
          <cell r="A1539">
            <v>757831</v>
          </cell>
          <cell r="B1539" t="str">
            <v>12</v>
          </cell>
          <cell r="C1539" t="str">
            <v>Chaudière-Appalaches</v>
          </cell>
          <cell r="D1539" t="str">
            <v>Ferme Marian S.E.N.C.</v>
          </cell>
          <cell r="E1539" t="str">
            <v>Faucher(Mario)</v>
          </cell>
          <cell r="F1539" t="str">
            <v>134, Rang 4 Nord</v>
          </cell>
          <cell r="G1539" t="str">
            <v>Saints-Anges</v>
          </cell>
          <cell r="H1539" t="str">
            <v>G0S3E0</v>
          </cell>
          <cell r="I1539">
            <v>418</v>
          </cell>
          <cell r="J1539">
            <v>3877228</v>
          </cell>
          <cell r="K1539">
            <v>59</v>
          </cell>
          <cell r="L1539">
            <v>11794</v>
          </cell>
          <cell r="M1539">
            <v>75</v>
          </cell>
          <cell r="N1539">
            <v>12808</v>
          </cell>
        </row>
        <row r="1540">
          <cell r="A1540">
            <v>759639</v>
          </cell>
          <cell r="B1540" t="str">
            <v>05</v>
          </cell>
          <cell r="C1540" t="str">
            <v>Estrie</v>
          </cell>
          <cell r="D1540" t="str">
            <v>Ferme Miber, S.E.N.C.</v>
          </cell>
          <cell r="E1540" t="str">
            <v>Bergeron(Michel)</v>
          </cell>
          <cell r="F1540" t="str">
            <v>265, ch. Vaillancourt</v>
          </cell>
          <cell r="G1540" t="str">
            <v>Compton</v>
          </cell>
          <cell r="H1540" t="str">
            <v>J0B1L0</v>
          </cell>
          <cell r="I1540">
            <v>819</v>
          </cell>
          <cell r="J1540">
            <v>8499977</v>
          </cell>
          <cell r="K1540">
            <v>16</v>
          </cell>
          <cell r="L1540">
            <v>3742</v>
          </cell>
          <cell r="M1540">
            <v>19</v>
          </cell>
          <cell r="N1540">
            <v>6464</v>
          </cell>
        </row>
        <row r="1541">
          <cell r="A1541">
            <v>759761</v>
          </cell>
          <cell r="B1541" t="str">
            <v>04</v>
          </cell>
          <cell r="C1541" t="str">
            <v>Mauricie</v>
          </cell>
          <cell r="D1541" t="str">
            <v>Lemay(Gilles)</v>
          </cell>
          <cell r="F1541" t="str">
            <v>414, Bellechasse</v>
          </cell>
          <cell r="G1541" t="str">
            <v>Saint-Sévère</v>
          </cell>
          <cell r="H1541" t="str">
            <v>G0X3B0</v>
          </cell>
          <cell r="I1541">
            <v>819</v>
          </cell>
          <cell r="J1541">
            <v>2645580</v>
          </cell>
          <cell r="K1541">
            <v>11</v>
          </cell>
          <cell r="M1541">
            <v>16</v>
          </cell>
        </row>
        <row r="1542">
          <cell r="A1542">
            <v>759878</v>
          </cell>
          <cell r="B1542" t="str">
            <v>07</v>
          </cell>
          <cell r="C1542" t="str">
            <v>Outaouais</v>
          </cell>
          <cell r="D1542" t="str">
            <v>Bélanger(Bruno)</v>
          </cell>
          <cell r="F1542" t="str">
            <v>12, chemin de la Prairie, Masham</v>
          </cell>
          <cell r="G1542" t="str">
            <v>La Pèche</v>
          </cell>
          <cell r="H1542" t="str">
            <v>J0X2W0</v>
          </cell>
          <cell r="I1542">
            <v>819</v>
          </cell>
          <cell r="J1542">
            <v>4562250</v>
          </cell>
          <cell r="K1542">
            <v>169</v>
          </cell>
          <cell r="L1542">
            <v>51710</v>
          </cell>
          <cell r="M1542">
            <v>165</v>
          </cell>
          <cell r="N1542">
            <v>47628</v>
          </cell>
        </row>
        <row r="1543">
          <cell r="A1543">
            <v>760264</v>
          </cell>
          <cell r="B1543" t="str">
            <v>03</v>
          </cell>
          <cell r="C1543" t="str">
            <v>Capitale-Nationale</v>
          </cell>
          <cell r="D1543" t="str">
            <v>St-Gelais(Nicolas)</v>
          </cell>
          <cell r="F1543" t="str">
            <v>66, rang St-Antoine</v>
          </cell>
          <cell r="G1543" t="str">
            <v>Notre-Dame-des-Monts</v>
          </cell>
          <cell r="H1543" t="str">
            <v>G0T1L0</v>
          </cell>
          <cell r="I1543">
            <v>418</v>
          </cell>
          <cell r="J1543">
            <v>4573218</v>
          </cell>
          <cell r="K1543">
            <v>87</v>
          </cell>
          <cell r="M1543">
            <v>87</v>
          </cell>
        </row>
        <row r="1544">
          <cell r="A1544">
            <v>760769</v>
          </cell>
          <cell r="B1544" t="str">
            <v>17</v>
          </cell>
          <cell r="C1544" t="str">
            <v>Centre-du-Québec</v>
          </cell>
          <cell r="D1544" t="str">
            <v>9003-1220 Québec inc.</v>
          </cell>
          <cell r="E1544" t="str">
            <v>Roy(Guy)</v>
          </cell>
          <cell r="F1544" t="str">
            <v>8301, route Goupil</v>
          </cell>
          <cell r="G1544" t="str">
            <v>Chesterville</v>
          </cell>
          <cell r="H1544" t="str">
            <v>G0P1J0</v>
          </cell>
          <cell r="I1544">
            <v>819</v>
          </cell>
          <cell r="J1544">
            <v>3822064</v>
          </cell>
          <cell r="K1544">
            <v>99</v>
          </cell>
          <cell r="L1544">
            <v>11762</v>
          </cell>
          <cell r="M1544">
            <v>82</v>
          </cell>
          <cell r="N1544">
            <v>14462</v>
          </cell>
        </row>
        <row r="1545">
          <cell r="A1545">
            <v>761486</v>
          </cell>
          <cell r="B1545" t="str">
            <v>17</v>
          </cell>
          <cell r="C1545" t="str">
            <v>Centre-du-Québec</v>
          </cell>
          <cell r="D1545" t="str">
            <v>Mason(Mark)</v>
          </cell>
          <cell r="F1545" t="str">
            <v>546, range 5</v>
          </cell>
          <cell r="G1545" t="str">
            <v>Saint-Félix-de-Kingsey</v>
          </cell>
          <cell r="H1545" t="str">
            <v>J0B2T0</v>
          </cell>
          <cell r="I1545">
            <v>819</v>
          </cell>
          <cell r="J1545">
            <v>8482659</v>
          </cell>
          <cell r="K1545">
            <v>64</v>
          </cell>
          <cell r="L1545">
            <v>5147</v>
          </cell>
          <cell r="M1545">
            <v>59</v>
          </cell>
          <cell r="N1545">
            <v>9518</v>
          </cell>
        </row>
        <row r="1546">
          <cell r="A1546">
            <v>761668</v>
          </cell>
          <cell r="B1546" t="str">
            <v>12</v>
          </cell>
          <cell r="C1546" t="str">
            <v>Chaudière-Appalaches</v>
          </cell>
          <cell r="D1546" t="str">
            <v>Audet(Guy)</v>
          </cell>
          <cell r="F1546" t="str">
            <v>535, rang St-Joseph</v>
          </cell>
          <cell r="G1546" t="str">
            <v>Saint-Camille-de-Lellis</v>
          </cell>
          <cell r="H1546" t="str">
            <v>G0R2S0</v>
          </cell>
          <cell r="I1546">
            <v>418</v>
          </cell>
          <cell r="J1546">
            <v>5952920</v>
          </cell>
          <cell r="K1546">
            <v>41</v>
          </cell>
          <cell r="L1546">
            <v>6687</v>
          </cell>
          <cell r="M1546">
            <v>35</v>
          </cell>
          <cell r="N1546">
            <v>6001</v>
          </cell>
        </row>
        <row r="1547">
          <cell r="A1547">
            <v>762302</v>
          </cell>
          <cell r="B1547" t="str">
            <v>12</v>
          </cell>
          <cell r="C1547" t="str">
            <v>Chaudière-Appalaches</v>
          </cell>
          <cell r="D1547" t="str">
            <v>Lapierre(Martin)</v>
          </cell>
          <cell r="F1547" t="str">
            <v>75, rang 1 Est</v>
          </cell>
          <cell r="G1547" t="str">
            <v>Saint-Gervais</v>
          </cell>
          <cell r="H1547" t="str">
            <v>G0R3C0</v>
          </cell>
          <cell r="I1547">
            <v>418</v>
          </cell>
          <cell r="J1547">
            <v>8876530</v>
          </cell>
          <cell r="K1547">
            <v>41</v>
          </cell>
          <cell r="L1547">
            <v>5235</v>
          </cell>
          <cell r="M1547">
            <v>29</v>
          </cell>
          <cell r="N1547">
            <v>11105</v>
          </cell>
        </row>
        <row r="1548">
          <cell r="A1548">
            <v>762542</v>
          </cell>
          <cell r="B1548" t="str">
            <v>05</v>
          </cell>
          <cell r="C1548" t="str">
            <v>Estrie</v>
          </cell>
          <cell r="D1548" t="str">
            <v>Ferme Bertrand &amp; Denis Paré inc.</v>
          </cell>
          <cell r="E1548" t="str">
            <v>Paré(Denis &amp; Bertrand)</v>
          </cell>
          <cell r="F1548" t="str">
            <v>1160, ch. Perras, R.R. 7</v>
          </cell>
          <cell r="G1548" t="str">
            <v>Compton</v>
          </cell>
          <cell r="H1548" t="str">
            <v>J0B1L0</v>
          </cell>
          <cell r="I1548">
            <v>819</v>
          </cell>
          <cell r="J1548">
            <v>8496805</v>
          </cell>
          <cell r="K1548">
            <v>58</v>
          </cell>
          <cell r="L1548">
            <v>9779</v>
          </cell>
          <cell r="M1548">
            <v>77</v>
          </cell>
          <cell r="N1548">
            <v>16047</v>
          </cell>
        </row>
        <row r="1549">
          <cell r="A1549">
            <v>762575</v>
          </cell>
          <cell r="B1549" t="str">
            <v>16</v>
          </cell>
          <cell r="C1549" t="str">
            <v>Montérégie</v>
          </cell>
          <cell r="D1549" t="str">
            <v>Les Entreprises Everi Inc.</v>
          </cell>
          <cell r="E1549" t="str">
            <v>Potvin(Richard)</v>
          </cell>
          <cell r="F1549" t="str">
            <v>150, rang Vivian</v>
          </cell>
          <cell r="G1549" t="str">
            <v>Saint-David</v>
          </cell>
          <cell r="H1549" t="str">
            <v>J0G1L0</v>
          </cell>
          <cell r="I1549">
            <v>450</v>
          </cell>
          <cell r="J1549">
            <v>7893238</v>
          </cell>
          <cell r="K1549">
            <v>39</v>
          </cell>
          <cell r="L1549">
            <v>2430</v>
          </cell>
          <cell r="M1549">
            <v>34</v>
          </cell>
          <cell r="N1549">
            <v>3090</v>
          </cell>
        </row>
        <row r="1550">
          <cell r="A1550">
            <v>762583</v>
          </cell>
          <cell r="B1550" t="str">
            <v>14</v>
          </cell>
          <cell r="C1550" t="str">
            <v>Lanaudière</v>
          </cell>
          <cell r="D1550" t="str">
            <v>Pelland(Martin)</v>
          </cell>
          <cell r="F1550" t="str">
            <v>1425 4e Rang</v>
          </cell>
          <cell r="G1550" t="str">
            <v>Saint-Gabriel-de-Brandon</v>
          </cell>
          <cell r="H1550" t="str">
            <v>J0K2N0</v>
          </cell>
          <cell r="I1550">
            <v>450</v>
          </cell>
          <cell r="J1550">
            <v>8351069</v>
          </cell>
          <cell r="K1550">
            <v>37</v>
          </cell>
          <cell r="L1550">
            <v>3970</v>
          </cell>
          <cell r="M1550">
            <v>41</v>
          </cell>
          <cell r="N1550">
            <v>3970</v>
          </cell>
        </row>
        <row r="1551">
          <cell r="A1551">
            <v>762831</v>
          </cell>
          <cell r="B1551" t="str">
            <v>01</v>
          </cell>
          <cell r="C1551" t="str">
            <v>Bas-Saint-Laurent</v>
          </cell>
          <cell r="D1551" t="str">
            <v>Ferme Pineault</v>
          </cell>
          <cell r="E1551" t="str">
            <v>Thériault(Moïse Pineault et Thérèse)</v>
          </cell>
          <cell r="F1551" t="str">
            <v>11, route de Val-D'Irène</v>
          </cell>
          <cell r="G1551" t="str">
            <v>Sainte-Irène</v>
          </cell>
          <cell r="H1551" t="str">
            <v>G0J2P0</v>
          </cell>
          <cell r="I1551">
            <v>418</v>
          </cell>
          <cell r="J1551">
            <v>6291468</v>
          </cell>
          <cell r="K1551">
            <v>48</v>
          </cell>
          <cell r="L1551">
            <v>2789</v>
          </cell>
        </row>
        <row r="1552">
          <cell r="A1552">
            <v>763094</v>
          </cell>
          <cell r="B1552" t="str">
            <v>12</v>
          </cell>
          <cell r="C1552" t="str">
            <v>Chaudière-Appalaches</v>
          </cell>
          <cell r="D1552" t="str">
            <v>Ferme C.F. &amp; Fils S.E.N.C.</v>
          </cell>
          <cell r="E1552" t="str">
            <v>Guillemette(Claude)</v>
          </cell>
          <cell r="F1552" t="str">
            <v>135, rang 3 Nord</v>
          </cell>
          <cell r="G1552" t="str">
            <v>Saint-Malachie</v>
          </cell>
          <cell r="H1552" t="str">
            <v>G0R3N0</v>
          </cell>
          <cell r="I1552">
            <v>418</v>
          </cell>
          <cell r="J1552">
            <v>6422000</v>
          </cell>
          <cell r="K1552">
            <v>33</v>
          </cell>
          <cell r="L1552">
            <v>5848</v>
          </cell>
          <cell r="M1552">
            <v>30</v>
          </cell>
          <cell r="N1552">
            <v>2434</v>
          </cell>
        </row>
        <row r="1553">
          <cell r="A1553">
            <v>763466</v>
          </cell>
          <cell r="B1553" t="str">
            <v>01</v>
          </cell>
          <cell r="C1553" t="str">
            <v>Bas-Saint-Laurent</v>
          </cell>
          <cell r="D1553" t="str">
            <v>Ferme Bovine Dan inc.</v>
          </cell>
          <cell r="E1553" t="str">
            <v>Hudon(André)</v>
          </cell>
          <cell r="F1553" t="str">
            <v>146 rang 4 Est</v>
          </cell>
          <cell r="G1553" t="str">
            <v>Saint-Anaclet-de-Lessard</v>
          </cell>
          <cell r="H1553" t="str">
            <v>G0K1H0</v>
          </cell>
          <cell r="I1553">
            <v>418</v>
          </cell>
          <cell r="J1553">
            <v>7235431</v>
          </cell>
          <cell r="K1553">
            <v>18</v>
          </cell>
          <cell r="L1553">
            <v>5919</v>
          </cell>
        </row>
        <row r="1554">
          <cell r="A1554">
            <v>764027</v>
          </cell>
          <cell r="B1554" t="str">
            <v>15</v>
          </cell>
          <cell r="C1554" t="str">
            <v>Laurentides</v>
          </cell>
          <cell r="D1554" t="str">
            <v>Lavigne Raymond &amp; Réjean</v>
          </cell>
          <cell r="E1554" t="str">
            <v>Lavigne(Réjean)</v>
          </cell>
          <cell r="F1554" t="str">
            <v>4040 route 344</v>
          </cell>
          <cell r="G1554" t="str">
            <v>Saint-Placide</v>
          </cell>
          <cell r="H1554" t="str">
            <v>J0V2B0</v>
          </cell>
          <cell r="I1554">
            <v>450</v>
          </cell>
          <cell r="J1554">
            <v>2584343</v>
          </cell>
          <cell r="K1554">
            <v>48</v>
          </cell>
          <cell r="L1554">
            <v>6404</v>
          </cell>
          <cell r="M1554">
            <v>52</v>
          </cell>
          <cell r="N1554">
            <v>4531</v>
          </cell>
        </row>
        <row r="1555">
          <cell r="A1555">
            <v>764118</v>
          </cell>
          <cell r="B1555" t="str">
            <v>12</v>
          </cell>
          <cell r="C1555" t="str">
            <v>Chaudière-Appalaches</v>
          </cell>
          <cell r="D1555" t="str">
            <v>Giroux(Daniel)</v>
          </cell>
          <cell r="F1555" t="str">
            <v>1447, rang 2</v>
          </cell>
          <cell r="G1555" t="str">
            <v>Val-Alain</v>
          </cell>
          <cell r="H1555" t="str">
            <v>G0S3H0</v>
          </cell>
          <cell r="I1555">
            <v>418</v>
          </cell>
          <cell r="J1555">
            <v>7443742</v>
          </cell>
          <cell r="K1555">
            <v>59</v>
          </cell>
          <cell r="L1555">
            <v>17958</v>
          </cell>
          <cell r="M1555">
            <v>55</v>
          </cell>
          <cell r="N1555">
            <v>14039</v>
          </cell>
        </row>
        <row r="1556">
          <cell r="A1556">
            <v>764381</v>
          </cell>
          <cell r="B1556" t="str">
            <v>16</v>
          </cell>
          <cell r="C1556" t="str">
            <v>Montérégie</v>
          </cell>
          <cell r="D1556" t="str">
            <v>Ferme Paulo S.E.N.C.</v>
          </cell>
          <cell r="F1556" t="str">
            <v>663, route 116</v>
          </cell>
          <cell r="G1556" t="str">
            <v>Sainte-Christine</v>
          </cell>
          <cell r="H1556" t="str">
            <v>J0H1H0</v>
          </cell>
          <cell r="I1556">
            <v>819</v>
          </cell>
          <cell r="J1556">
            <v>8582316</v>
          </cell>
          <cell r="K1556">
            <v>30</v>
          </cell>
          <cell r="M1556">
            <v>46</v>
          </cell>
          <cell r="N1556">
            <v>3018</v>
          </cell>
        </row>
        <row r="1557">
          <cell r="A1557">
            <v>764449</v>
          </cell>
          <cell r="B1557" t="str">
            <v>07</v>
          </cell>
          <cell r="C1557" t="str">
            <v>Outaouais</v>
          </cell>
          <cell r="D1557" t="str">
            <v>Armitage(Richard L.)</v>
          </cell>
          <cell r="F1557" t="str">
            <v>384 Hillcrest, Box 263</v>
          </cell>
          <cell r="G1557" t="str">
            <v>Shawville</v>
          </cell>
          <cell r="H1557" t="str">
            <v>J0X2Y0</v>
          </cell>
          <cell r="I1557">
            <v>819</v>
          </cell>
          <cell r="J1557">
            <v>6472990</v>
          </cell>
          <cell r="K1557">
            <v>10</v>
          </cell>
        </row>
        <row r="1558">
          <cell r="A1558">
            <v>764837</v>
          </cell>
          <cell r="B1558" t="str">
            <v>05</v>
          </cell>
          <cell r="C1558" t="str">
            <v>Estrie</v>
          </cell>
          <cell r="D1558" t="str">
            <v>Ferme Fairfax S.E.N.C.</v>
          </cell>
          <cell r="E1558" t="str">
            <v>Therrien(Alain)</v>
          </cell>
          <cell r="F1558" t="str">
            <v>9005, chemin Fairfax</v>
          </cell>
          <cell r="G1558" t="str">
            <v>Stanstead-Est</v>
          </cell>
          <cell r="H1558" t="str">
            <v>J0B3E0</v>
          </cell>
          <cell r="I1558">
            <v>819</v>
          </cell>
          <cell r="J1558">
            <v>8381121</v>
          </cell>
          <cell r="K1558">
            <v>71</v>
          </cell>
          <cell r="L1558">
            <v>21028</v>
          </cell>
          <cell r="M1558">
            <v>76</v>
          </cell>
          <cell r="N1558">
            <v>20300</v>
          </cell>
        </row>
        <row r="1559">
          <cell r="A1559">
            <v>765024</v>
          </cell>
          <cell r="B1559" t="str">
            <v>12</v>
          </cell>
          <cell r="C1559" t="str">
            <v>Chaudière-Appalaches</v>
          </cell>
          <cell r="D1559" t="str">
            <v>Deschênes(Jean)</v>
          </cell>
          <cell r="F1559" t="str">
            <v>167, rue Deschênes</v>
          </cell>
          <cell r="G1559" t="str">
            <v>L'Islet</v>
          </cell>
          <cell r="H1559" t="str">
            <v>G0R2B0</v>
          </cell>
          <cell r="I1559">
            <v>418</v>
          </cell>
          <cell r="J1559">
            <v>2475195</v>
          </cell>
          <cell r="K1559">
            <v>48</v>
          </cell>
          <cell r="L1559">
            <v>4947</v>
          </cell>
          <cell r="M1559">
            <v>53</v>
          </cell>
          <cell r="N1559">
            <v>3278</v>
          </cell>
        </row>
        <row r="1560">
          <cell r="A1560">
            <v>765362</v>
          </cell>
          <cell r="B1560" t="str">
            <v>12</v>
          </cell>
          <cell r="C1560" t="str">
            <v>Chaudière-Appalaches</v>
          </cell>
          <cell r="D1560" t="str">
            <v>Ferme J.M. Roy S.E.N.C.</v>
          </cell>
          <cell r="E1560" t="str">
            <v>Roy(Marquis)</v>
          </cell>
          <cell r="F1560" t="str">
            <v>319, route Saint-Hilaire</v>
          </cell>
          <cell r="G1560" t="str">
            <v>Saint-Évariste-de-Forsyth</v>
          </cell>
          <cell r="H1560" t="str">
            <v>G0M1S0</v>
          </cell>
          <cell r="I1560">
            <v>418</v>
          </cell>
          <cell r="J1560">
            <v>4596986</v>
          </cell>
          <cell r="K1560">
            <v>106</v>
          </cell>
          <cell r="L1560">
            <v>10208</v>
          </cell>
          <cell r="M1560">
            <v>106</v>
          </cell>
          <cell r="N1560">
            <v>14252</v>
          </cell>
        </row>
        <row r="1561">
          <cell r="A1561">
            <v>765628</v>
          </cell>
          <cell r="B1561" t="str">
            <v>17</v>
          </cell>
          <cell r="C1561" t="str">
            <v>Centre-du-Québec</v>
          </cell>
          <cell r="D1561" t="str">
            <v>Société d'Élevage Trudel et Fils S.E.N.C.</v>
          </cell>
          <cell r="E1561" t="str">
            <v>Trudel(Dominique)</v>
          </cell>
          <cell r="F1561" t="str">
            <v>940, rue Principale</v>
          </cell>
          <cell r="G1561" t="str">
            <v>Sainte-Anne-du-Sault</v>
          </cell>
          <cell r="H1561" t="str">
            <v>G0Z1C0</v>
          </cell>
          <cell r="I1561">
            <v>819</v>
          </cell>
          <cell r="J1561">
            <v>3673207</v>
          </cell>
          <cell r="K1561">
            <v>12</v>
          </cell>
          <cell r="M1561">
            <v>20</v>
          </cell>
          <cell r="N1561">
            <v>676</v>
          </cell>
        </row>
        <row r="1562">
          <cell r="A1562">
            <v>765776</v>
          </cell>
          <cell r="B1562" t="str">
            <v>14</v>
          </cell>
          <cell r="C1562" t="str">
            <v>Lanaudière</v>
          </cell>
          <cell r="D1562" t="str">
            <v>Ferme Geoffroy inc.</v>
          </cell>
          <cell r="E1562" t="str">
            <v>Geoffroy(Jacques)</v>
          </cell>
          <cell r="F1562" t="str">
            <v>3540 Principale</v>
          </cell>
          <cell r="G1562" t="str">
            <v>Notre-Dame-de-Lourdes</v>
          </cell>
          <cell r="H1562" t="str">
            <v>J0K1K0</v>
          </cell>
          <cell r="I1562">
            <v>450</v>
          </cell>
          <cell r="J1562">
            <v>7562026</v>
          </cell>
          <cell r="K1562">
            <v>12</v>
          </cell>
          <cell r="L1562">
            <v>340</v>
          </cell>
        </row>
        <row r="1563">
          <cell r="A1563">
            <v>765875</v>
          </cell>
          <cell r="B1563" t="str">
            <v>12</v>
          </cell>
          <cell r="C1563" t="str">
            <v>Chaudière-Appalaches</v>
          </cell>
          <cell r="D1563" t="str">
            <v>Ferme Charmax inc.</v>
          </cell>
          <cell r="E1563" t="str">
            <v>Berthiaume(Charles)</v>
          </cell>
          <cell r="F1563" t="str">
            <v>575, rang St-Patrice</v>
          </cell>
          <cell r="G1563" t="str">
            <v>Saint-Patrice-de-Beaurivage</v>
          </cell>
          <cell r="H1563" t="str">
            <v>G0S1B0</v>
          </cell>
          <cell r="I1563">
            <v>418</v>
          </cell>
          <cell r="J1563">
            <v>5963465</v>
          </cell>
          <cell r="K1563">
            <v>65</v>
          </cell>
          <cell r="L1563">
            <v>20984</v>
          </cell>
          <cell r="M1563">
            <v>73</v>
          </cell>
          <cell r="N1563">
            <v>15984</v>
          </cell>
        </row>
        <row r="1564">
          <cell r="A1564">
            <v>765941</v>
          </cell>
          <cell r="B1564" t="str">
            <v>16</v>
          </cell>
          <cell r="C1564" t="str">
            <v>Montérégie</v>
          </cell>
          <cell r="D1564" t="str">
            <v>Noiseux(Guy)</v>
          </cell>
          <cell r="F1564" t="str">
            <v>574, Branche du Rapide</v>
          </cell>
          <cell r="G1564" t="str">
            <v>Marieville</v>
          </cell>
          <cell r="H1564" t="str">
            <v>J3M1N9</v>
          </cell>
          <cell r="I1564">
            <v>450</v>
          </cell>
          <cell r="J1564">
            <v>4604315</v>
          </cell>
          <cell r="K1564">
            <v>23</v>
          </cell>
          <cell r="L1564">
            <v>8580</v>
          </cell>
          <cell r="M1564">
            <v>24</v>
          </cell>
          <cell r="N1564">
            <v>1701</v>
          </cell>
        </row>
        <row r="1565">
          <cell r="A1565">
            <v>766204</v>
          </cell>
          <cell r="B1565" t="str">
            <v>03</v>
          </cell>
          <cell r="C1565" t="str">
            <v>Capitale-Nationale</v>
          </cell>
          <cell r="D1565" t="str">
            <v>Bouchard(Sylvain)</v>
          </cell>
          <cell r="F1565" t="str">
            <v>15, rang Saint-Jean-Baptiste</v>
          </cell>
          <cell r="G1565" t="str">
            <v>Saint-Urbain</v>
          </cell>
          <cell r="H1565" t="str">
            <v>G0A4K0</v>
          </cell>
          <cell r="I1565">
            <v>418</v>
          </cell>
          <cell r="J1565">
            <v>6392523</v>
          </cell>
          <cell r="K1565">
            <v>94</v>
          </cell>
          <cell r="L1565">
            <v>19261</v>
          </cell>
          <cell r="M1565">
            <v>87</v>
          </cell>
          <cell r="N1565">
            <v>21114</v>
          </cell>
        </row>
        <row r="1566">
          <cell r="A1566">
            <v>766261</v>
          </cell>
          <cell r="B1566" t="str">
            <v>05</v>
          </cell>
          <cell r="C1566" t="str">
            <v>Estrie</v>
          </cell>
          <cell r="D1566" t="str">
            <v>Corbeil Manon &amp; Hurdle Daniel</v>
          </cell>
          <cell r="E1566" t="str">
            <v>Hurdle(Daniel)</v>
          </cell>
          <cell r="F1566" t="str">
            <v>830, route 212</v>
          </cell>
          <cell r="G1566" t="str">
            <v>Cookshire-Eaton</v>
          </cell>
          <cell r="H1566" t="str">
            <v>J0B1M0</v>
          </cell>
          <cell r="I1566">
            <v>819</v>
          </cell>
          <cell r="J1566">
            <v>8753507</v>
          </cell>
          <cell r="K1566">
            <v>40</v>
          </cell>
          <cell r="L1566">
            <v>3244</v>
          </cell>
        </row>
        <row r="1567">
          <cell r="A1567">
            <v>766550</v>
          </cell>
          <cell r="B1567" t="str">
            <v>05</v>
          </cell>
          <cell r="C1567" t="str">
            <v>Estrie</v>
          </cell>
          <cell r="D1567" t="str">
            <v>Ferme La Fougère inc.</v>
          </cell>
          <cell r="E1567" t="str">
            <v>Pfeuti(Roland)</v>
          </cell>
          <cell r="F1567" t="str">
            <v>425, chemin Vaillancourt</v>
          </cell>
          <cell r="G1567" t="str">
            <v>Compton</v>
          </cell>
          <cell r="H1567" t="str">
            <v>J0B1L0</v>
          </cell>
          <cell r="I1567">
            <v>819</v>
          </cell>
          <cell r="J1567">
            <v>8494449</v>
          </cell>
          <cell r="K1567">
            <v>22</v>
          </cell>
          <cell r="L1567">
            <v>1680</v>
          </cell>
          <cell r="M1567">
            <v>20</v>
          </cell>
          <cell r="N1567">
            <v>2114</v>
          </cell>
        </row>
        <row r="1568">
          <cell r="A1568">
            <v>767442</v>
          </cell>
          <cell r="B1568" t="str">
            <v>12</v>
          </cell>
          <cell r="C1568" t="str">
            <v>Chaudière-Appalaches</v>
          </cell>
          <cell r="D1568" t="str">
            <v>Michel Deblois inc.</v>
          </cell>
          <cell r="E1568" t="str">
            <v>Deblois(Michel)</v>
          </cell>
          <cell r="F1568" t="str">
            <v>712, rang Sainte-Thérèse Est</v>
          </cell>
          <cell r="G1568" t="str">
            <v>Sainte-Hénédine</v>
          </cell>
          <cell r="H1568" t="str">
            <v>G0S2R0</v>
          </cell>
          <cell r="I1568">
            <v>418</v>
          </cell>
          <cell r="J1568">
            <v>9353331</v>
          </cell>
          <cell r="K1568">
            <v>42</v>
          </cell>
          <cell r="L1568">
            <v>9388</v>
          </cell>
          <cell r="M1568">
            <v>40</v>
          </cell>
          <cell r="N1568">
            <v>13719</v>
          </cell>
        </row>
        <row r="1569">
          <cell r="A1569">
            <v>768291</v>
          </cell>
          <cell r="B1569" t="str">
            <v>11</v>
          </cell>
          <cell r="C1569" t="str">
            <v>Gaspésie-Iles-de-la-Madeleine</v>
          </cell>
          <cell r="D1569" t="str">
            <v>Ferme Simalex inc.</v>
          </cell>
          <cell r="E1569" t="str">
            <v>Poirier(Bernard)</v>
          </cell>
          <cell r="F1569" t="str">
            <v>354, Route 132 Est</v>
          </cell>
          <cell r="G1569" t="str">
            <v>Bonaventure</v>
          </cell>
          <cell r="H1569" t="str">
            <v>G0C1E0</v>
          </cell>
          <cell r="I1569">
            <v>418</v>
          </cell>
          <cell r="J1569">
            <v>7522751</v>
          </cell>
          <cell r="K1569">
            <v>97</v>
          </cell>
          <cell r="L1569">
            <v>10069</v>
          </cell>
          <cell r="M1569">
            <v>64</v>
          </cell>
          <cell r="N1569">
            <v>15900</v>
          </cell>
        </row>
        <row r="1570">
          <cell r="A1570">
            <v>768721</v>
          </cell>
          <cell r="B1570" t="str">
            <v>16</v>
          </cell>
          <cell r="C1570" t="str">
            <v>Montérégie</v>
          </cell>
          <cell r="D1570" t="str">
            <v>Beauregard(Gilles)</v>
          </cell>
          <cell r="F1570" t="str">
            <v>168, route 116 Est</v>
          </cell>
          <cell r="G1570" t="str">
            <v>Acton Vale</v>
          </cell>
          <cell r="H1570" t="str">
            <v>J0H1A0</v>
          </cell>
          <cell r="I1570">
            <v>450</v>
          </cell>
          <cell r="J1570">
            <v>5464041</v>
          </cell>
          <cell r="K1570">
            <v>16</v>
          </cell>
          <cell r="L1570">
            <v>2319</v>
          </cell>
          <cell r="M1570">
            <v>18</v>
          </cell>
          <cell r="N1570">
            <v>4419</v>
          </cell>
        </row>
        <row r="1571">
          <cell r="A1571">
            <v>768911</v>
          </cell>
          <cell r="B1571" t="str">
            <v>05</v>
          </cell>
          <cell r="C1571" t="str">
            <v>Estrie</v>
          </cell>
          <cell r="D1571" t="str">
            <v>Jacques Blais et Associés S.E.N.C.</v>
          </cell>
          <cell r="E1571" t="str">
            <v>Blais(Jacques &amp; Laurette)</v>
          </cell>
          <cell r="F1571" t="str">
            <v>76, rte 212 Est</v>
          </cell>
          <cell r="G1571" t="str">
            <v>La Patrie</v>
          </cell>
          <cell r="H1571" t="str">
            <v>J0B1Y0</v>
          </cell>
          <cell r="I1571">
            <v>819</v>
          </cell>
          <cell r="J1571">
            <v>8882498</v>
          </cell>
          <cell r="K1571">
            <v>221</v>
          </cell>
          <cell r="L1571">
            <v>52661</v>
          </cell>
          <cell r="M1571">
            <v>220</v>
          </cell>
          <cell r="N1571">
            <v>51450</v>
          </cell>
        </row>
        <row r="1572">
          <cell r="A1572">
            <v>769380</v>
          </cell>
          <cell r="B1572" t="str">
            <v>08</v>
          </cell>
          <cell r="C1572" t="str">
            <v>Abitibi-Témiscamingue</v>
          </cell>
          <cell r="D1572" t="str">
            <v>Nolet(Jacques)</v>
          </cell>
          <cell r="F1572" t="str">
            <v>192, chemin de l'Hydro,R.R.1</v>
          </cell>
          <cell r="G1572" t="str">
            <v>Saint-Marc-de-Figuery</v>
          </cell>
          <cell r="H1572" t="str">
            <v>J0Y1J0</v>
          </cell>
          <cell r="I1572">
            <v>819</v>
          </cell>
          <cell r="J1572">
            <v>7279894</v>
          </cell>
          <cell r="K1572">
            <v>117</v>
          </cell>
          <cell r="L1572">
            <v>38900</v>
          </cell>
          <cell r="M1572">
            <v>124</v>
          </cell>
          <cell r="N1572">
            <v>27425</v>
          </cell>
        </row>
        <row r="1573">
          <cell r="A1573">
            <v>770974</v>
          </cell>
          <cell r="B1573" t="str">
            <v>17</v>
          </cell>
          <cell r="C1573" t="str">
            <v>Centre-du-Québec</v>
          </cell>
          <cell r="D1573" t="str">
            <v>Beaulac(Pierre)</v>
          </cell>
          <cell r="F1573" t="str">
            <v>610, rang 11</v>
          </cell>
          <cell r="G1573" t="str">
            <v>Durham-Sud</v>
          </cell>
          <cell r="H1573" t="str">
            <v>J0H2C0</v>
          </cell>
          <cell r="I1573">
            <v>819</v>
          </cell>
          <cell r="J1573">
            <v>8582834</v>
          </cell>
          <cell r="K1573">
            <v>11</v>
          </cell>
          <cell r="L1573">
            <v>822</v>
          </cell>
        </row>
        <row r="1574">
          <cell r="A1574">
            <v>771345</v>
          </cell>
          <cell r="B1574" t="str">
            <v>08</v>
          </cell>
          <cell r="C1574" t="str">
            <v>Abitibi-Témiscamingue</v>
          </cell>
          <cell r="D1574" t="str">
            <v>Gachet(Stanislas)</v>
          </cell>
          <cell r="F1574" t="str">
            <v>102, route 101 Sud</v>
          </cell>
          <cell r="G1574" t="str">
            <v>Notre-Dame-du-Nord</v>
          </cell>
          <cell r="H1574" t="str">
            <v>J0Z3B0</v>
          </cell>
          <cell r="I1574">
            <v>819</v>
          </cell>
          <cell r="J1574">
            <v>7232798</v>
          </cell>
          <cell r="K1574">
            <v>119</v>
          </cell>
          <cell r="L1574">
            <v>18511</v>
          </cell>
          <cell r="M1574">
            <v>117</v>
          </cell>
        </row>
        <row r="1575">
          <cell r="A1575">
            <v>771691</v>
          </cell>
          <cell r="B1575" t="str">
            <v>15</v>
          </cell>
          <cell r="C1575" t="str">
            <v>Laurentides</v>
          </cell>
          <cell r="D1575" t="str">
            <v>Sabourin Whissel(Suzanne)</v>
          </cell>
          <cell r="F1575" t="str">
            <v>2795, boul. A. Paquette</v>
          </cell>
          <cell r="G1575" t="str">
            <v>Mont-Laurier</v>
          </cell>
          <cell r="H1575" t="str">
            <v>J9L3G5</v>
          </cell>
          <cell r="I1575">
            <v>819</v>
          </cell>
          <cell r="J1575">
            <v>6234290</v>
          </cell>
          <cell r="K1575">
            <v>106</v>
          </cell>
          <cell r="L1575">
            <v>27186</v>
          </cell>
          <cell r="M1575">
            <v>106</v>
          </cell>
          <cell r="N1575">
            <v>11140</v>
          </cell>
        </row>
        <row r="1576">
          <cell r="A1576">
            <v>772087</v>
          </cell>
          <cell r="B1576" t="str">
            <v>11</v>
          </cell>
          <cell r="C1576" t="str">
            <v>Gaspésie-Iles-de-la-Madeleine</v>
          </cell>
          <cell r="D1576" t="str">
            <v>Ferme du Buttereau inc.</v>
          </cell>
          <cell r="E1576" t="str">
            <v>Bourdages(Normand)</v>
          </cell>
          <cell r="F1576" t="str">
            <v>277 route Bourdages</v>
          </cell>
          <cell r="G1576" t="str">
            <v>Bonaventure</v>
          </cell>
          <cell r="H1576" t="str">
            <v>G0C1E0</v>
          </cell>
          <cell r="I1576">
            <v>418</v>
          </cell>
          <cell r="J1576">
            <v>5344032</v>
          </cell>
          <cell r="K1576">
            <v>28</v>
          </cell>
          <cell r="M1576">
            <v>28</v>
          </cell>
        </row>
        <row r="1577">
          <cell r="A1577">
            <v>772251</v>
          </cell>
          <cell r="B1577" t="str">
            <v>05</v>
          </cell>
          <cell r="C1577" t="str">
            <v>Estrie</v>
          </cell>
          <cell r="D1577" t="str">
            <v>Breton André et Cloutier Chantale</v>
          </cell>
          <cell r="F1577" t="str">
            <v>430, rue Gosselin</v>
          </cell>
          <cell r="G1577" t="str">
            <v>Waterville</v>
          </cell>
          <cell r="H1577" t="str">
            <v>J0B3H0</v>
          </cell>
          <cell r="I1577">
            <v>819</v>
          </cell>
          <cell r="J1577">
            <v>8370088</v>
          </cell>
          <cell r="K1577">
            <v>21</v>
          </cell>
          <cell r="L1577">
            <v>340</v>
          </cell>
          <cell r="M1577">
            <v>22</v>
          </cell>
          <cell r="N1577">
            <v>227</v>
          </cell>
        </row>
        <row r="1578">
          <cell r="A1578">
            <v>772525</v>
          </cell>
          <cell r="B1578" t="str">
            <v>03</v>
          </cell>
          <cell r="C1578" t="str">
            <v>Capitale-Nationale</v>
          </cell>
          <cell r="D1578" t="str">
            <v>Ferme Gilo</v>
          </cell>
          <cell r="E1578" t="str">
            <v>Légaré(Gilles Godin et Louise)</v>
          </cell>
          <cell r="F1578" t="str">
            <v>551, 2e Rang</v>
          </cell>
          <cell r="G1578" t="str">
            <v>Donnacona</v>
          </cell>
          <cell r="H1578" t="str">
            <v>G3M1A7</v>
          </cell>
          <cell r="I1578">
            <v>418</v>
          </cell>
          <cell r="J1578">
            <v>2850776</v>
          </cell>
          <cell r="M1578">
            <v>15</v>
          </cell>
        </row>
        <row r="1579">
          <cell r="A1579">
            <v>773218</v>
          </cell>
          <cell r="B1579" t="str">
            <v>16</v>
          </cell>
          <cell r="C1579" t="str">
            <v>Montérégie</v>
          </cell>
          <cell r="D1579" t="str">
            <v>Ferme F.M.R. S.E.N.C.</v>
          </cell>
          <cell r="E1579" t="str">
            <v>Francis(Lemaire,)</v>
          </cell>
          <cell r="F1579" t="str">
            <v>67, chemin Pinacle</v>
          </cell>
          <cell r="G1579" t="str">
            <v>Frelighsburg</v>
          </cell>
          <cell r="H1579" t="str">
            <v>J0J1C0</v>
          </cell>
          <cell r="I1579">
            <v>450</v>
          </cell>
          <cell r="J1579">
            <v>2985475</v>
          </cell>
          <cell r="K1579">
            <v>38</v>
          </cell>
          <cell r="L1579">
            <v>4219</v>
          </cell>
          <cell r="M1579">
            <v>39</v>
          </cell>
          <cell r="N1579">
            <v>6013</v>
          </cell>
        </row>
        <row r="1580">
          <cell r="A1580">
            <v>773762</v>
          </cell>
          <cell r="B1580" t="str">
            <v>08</v>
          </cell>
          <cell r="C1580" t="str">
            <v>Abitibi-Témiscamingue</v>
          </cell>
          <cell r="D1580" t="str">
            <v>Ferme Martin &amp; Julien Forget SENC</v>
          </cell>
          <cell r="E1580" t="str">
            <v>Forget(Martin et Julien)</v>
          </cell>
          <cell r="F1580" t="str">
            <v>870, rang 6</v>
          </cell>
          <cell r="G1580" t="str">
            <v>Fugèreville</v>
          </cell>
          <cell r="H1580" t="str">
            <v>J0Z2A0</v>
          </cell>
          <cell r="I1580">
            <v>450</v>
          </cell>
          <cell r="J1580">
            <v>8000773</v>
          </cell>
          <cell r="K1580">
            <v>32</v>
          </cell>
          <cell r="L1580">
            <v>6496</v>
          </cell>
          <cell r="M1580">
            <v>31</v>
          </cell>
          <cell r="N1580">
            <v>794</v>
          </cell>
        </row>
        <row r="1581">
          <cell r="A1581">
            <v>773861</v>
          </cell>
          <cell r="B1581" t="str">
            <v>02</v>
          </cell>
          <cell r="C1581" t="str">
            <v>Saguenay-Lac-Saint-Jean</v>
          </cell>
          <cell r="D1581" t="str">
            <v>Le Ranch des Bovidés Mailloux et Fils S.E.N.C.</v>
          </cell>
          <cell r="E1581" t="str">
            <v>Mailloux(Marie-Joseph)</v>
          </cell>
          <cell r="F1581" t="str">
            <v>1721 rue St-Cyrille</v>
          </cell>
          <cell r="G1581" t="str">
            <v>Normandin</v>
          </cell>
          <cell r="H1581" t="str">
            <v>G8M4S5</v>
          </cell>
          <cell r="I1581">
            <v>418</v>
          </cell>
          <cell r="J1581">
            <v>2742290</v>
          </cell>
          <cell r="K1581">
            <v>97</v>
          </cell>
          <cell r="L1581">
            <v>24516</v>
          </cell>
        </row>
        <row r="1582">
          <cell r="A1582">
            <v>774273</v>
          </cell>
          <cell r="B1582" t="str">
            <v>01</v>
          </cell>
          <cell r="C1582" t="str">
            <v>Bas-Saint-Laurent</v>
          </cell>
          <cell r="D1582" t="str">
            <v>Lévesque(Marcel)</v>
          </cell>
          <cell r="F1582" t="str">
            <v>588 route 195</v>
          </cell>
          <cell r="G1582" t="str">
            <v>Saint-Léon-le-Grand(Bas-Saint-Laurent)</v>
          </cell>
          <cell r="H1582" t="str">
            <v>G0J2W0</v>
          </cell>
          <cell r="I1582">
            <v>418</v>
          </cell>
          <cell r="J1582">
            <v>7432227</v>
          </cell>
          <cell r="K1582">
            <v>136</v>
          </cell>
          <cell r="L1582">
            <v>33189</v>
          </cell>
          <cell r="M1582">
            <v>139</v>
          </cell>
          <cell r="N1582">
            <v>41794</v>
          </cell>
        </row>
        <row r="1583">
          <cell r="A1583">
            <v>774612</v>
          </cell>
          <cell r="B1583" t="str">
            <v>08</v>
          </cell>
          <cell r="C1583" t="str">
            <v>Abitibi-Témiscamingue</v>
          </cell>
          <cell r="D1583" t="str">
            <v>Ferme Walther &amp; Walther enr.</v>
          </cell>
          <cell r="E1583" t="str">
            <v>Walther(Carol Couture et Robert)</v>
          </cell>
          <cell r="F1583" t="str">
            <v>1214 Tiger Bay Road</v>
          </cell>
          <cell r="G1583" t="str">
            <v>Rémigny</v>
          </cell>
          <cell r="H1583" t="str">
            <v>J0Z3H0</v>
          </cell>
          <cell r="I1583">
            <v>819</v>
          </cell>
          <cell r="J1583">
            <v>7615431</v>
          </cell>
          <cell r="K1583">
            <v>254</v>
          </cell>
          <cell r="L1583">
            <v>31666</v>
          </cell>
          <cell r="M1583">
            <v>275</v>
          </cell>
          <cell r="N1583">
            <v>24948</v>
          </cell>
        </row>
        <row r="1584">
          <cell r="A1584">
            <v>774638</v>
          </cell>
          <cell r="B1584" t="str">
            <v>05</v>
          </cell>
          <cell r="C1584" t="str">
            <v>Estrie</v>
          </cell>
          <cell r="D1584" t="str">
            <v>3000591 Canada inc.</v>
          </cell>
          <cell r="E1584" t="str">
            <v>Suitor(Brian)</v>
          </cell>
          <cell r="F1584" t="str">
            <v>5835, Suitor Road</v>
          </cell>
          <cell r="G1584" t="str">
            <v>Waterville</v>
          </cell>
          <cell r="H1584" t="str">
            <v>J0B3H0</v>
          </cell>
          <cell r="I1584">
            <v>819</v>
          </cell>
          <cell r="J1584">
            <v>8372289</v>
          </cell>
          <cell r="K1584">
            <v>36</v>
          </cell>
          <cell r="L1584">
            <v>8367</v>
          </cell>
          <cell r="M1584">
            <v>35</v>
          </cell>
          <cell r="N1584">
            <v>3190</v>
          </cell>
        </row>
        <row r="1585">
          <cell r="A1585">
            <v>774646</v>
          </cell>
          <cell r="B1585" t="str">
            <v>01</v>
          </cell>
          <cell r="C1585" t="str">
            <v>Bas-Saint-Laurent</v>
          </cell>
          <cell r="D1585" t="str">
            <v>Rioux(Berthier)</v>
          </cell>
          <cell r="F1585" t="str">
            <v>36 rang 5 Ouest</v>
          </cell>
          <cell r="G1585" t="str">
            <v>La Trinité-des-Monts</v>
          </cell>
          <cell r="H1585" t="str">
            <v>G0K1B0</v>
          </cell>
          <cell r="I1585">
            <v>418</v>
          </cell>
          <cell r="J1585">
            <v>7792803</v>
          </cell>
          <cell r="K1585">
            <v>30</v>
          </cell>
          <cell r="L1585">
            <v>549</v>
          </cell>
          <cell r="M1585">
            <v>26</v>
          </cell>
        </row>
        <row r="1586">
          <cell r="A1586">
            <v>775148</v>
          </cell>
          <cell r="B1586" t="str">
            <v>17</v>
          </cell>
          <cell r="C1586" t="str">
            <v>Centre-du-Québec</v>
          </cell>
          <cell r="D1586" t="str">
            <v>Ferme des Aïeuls inc.</v>
          </cell>
          <cell r="E1586" t="str">
            <v>Beaulac(René)</v>
          </cell>
          <cell r="F1586" t="str">
            <v>950, route Beaulac</v>
          </cell>
          <cell r="G1586" t="str">
            <v>L'Avenir</v>
          </cell>
          <cell r="H1586" t="str">
            <v>J0C1B0</v>
          </cell>
          <cell r="I1586">
            <v>819</v>
          </cell>
          <cell r="J1586">
            <v>3942521</v>
          </cell>
          <cell r="K1586">
            <v>16</v>
          </cell>
          <cell r="L1586">
            <v>340</v>
          </cell>
          <cell r="M1586">
            <v>20</v>
          </cell>
          <cell r="N1586">
            <v>1021</v>
          </cell>
        </row>
        <row r="1587">
          <cell r="A1587">
            <v>775585</v>
          </cell>
          <cell r="B1587" t="str">
            <v>05</v>
          </cell>
          <cell r="C1587" t="str">
            <v>Estrie</v>
          </cell>
          <cell r="D1587" t="str">
            <v>Johnston(Carey)</v>
          </cell>
          <cell r="F1587" t="str">
            <v>219, Johnston Road</v>
          </cell>
          <cell r="G1587" t="str">
            <v>Kingsbury</v>
          </cell>
          <cell r="H1587" t="str">
            <v>J0B1X0</v>
          </cell>
          <cell r="I1587">
            <v>819</v>
          </cell>
          <cell r="J1587">
            <v>8265779</v>
          </cell>
          <cell r="K1587">
            <v>98</v>
          </cell>
          <cell r="L1587">
            <v>6348</v>
          </cell>
          <cell r="M1587">
            <v>98</v>
          </cell>
          <cell r="N1587">
            <v>10236</v>
          </cell>
        </row>
        <row r="1588">
          <cell r="A1588">
            <v>776880</v>
          </cell>
          <cell r="B1588" t="str">
            <v>08</v>
          </cell>
          <cell r="C1588" t="str">
            <v>Abitibi-Témiscamingue</v>
          </cell>
          <cell r="D1588" t="str">
            <v>Ferme Gabriel Turgeon inc.</v>
          </cell>
          <cell r="E1588" t="str">
            <v>Turgeon(Patricia Duquet et Gabriel)</v>
          </cell>
          <cell r="F1588" t="str">
            <v>826, rang 9 C.P.68</v>
          </cell>
          <cell r="G1588" t="str">
            <v>Latulipe-et-Gaboury</v>
          </cell>
          <cell r="H1588" t="str">
            <v>J0Z2N0</v>
          </cell>
          <cell r="I1588">
            <v>819</v>
          </cell>
          <cell r="J1588">
            <v>7475351</v>
          </cell>
          <cell r="K1588">
            <v>50</v>
          </cell>
          <cell r="L1588">
            <v>6464</v>
          </cell>
          <cell r="M1588">
            <v>55</v>
          </cell>
          <cell r="N1588">
            <v>14402</v>
          </cell>
        </row>
        <row r="1589">
          <cell r="A1589">
            <v>777144</v>
          </cell>
          <cell r="B1589" t="str">
            <v>05</v>
          </cell>
          <cell r="C1589" t="str">
            <v>Estrie</v>
          </cell>
          <cell r="D1589" t="str">
            <v>3092-3338 Québec inc.</v>
          </cell>
          <cell r="E1589" t="str">
            <v>Maurice(Michel)</v>
          </cell>
          <cell r="F1589" t="str">
            <v>700 rg 7</v>
          </cell>
          <cell r="G1589" t="str">
            <v>Windsor</v>
          </cell>
          <cell r="H1589" t="str">
            <v>J1S2L5</v>
          </cell>
          <cell r="I1589">
            <v>819</v>
          </cell>
          <cell r="J1589">
            <v>8457945</v>
          </cell>
          <cell r="K1589">
            <v>32</v>
          </cell>
          <cell r="L1589">
            <v>6222</v>
          </cell>
          <cell r="M1589">
            <v>32</v>
          </cell>
          <cell r="N1589">
            <v>2101</v>
          </cell>
        </row>
        <row r="1590">
          <cell r="A1590">
            <v>777177</v>
          </cell>
          <cell r="B1590" t="str">
            <v>16</v>
          </cell>
          <cell r="C1590" t="str">
            <v>Montérégie</v>
          </cell>
          <cell r="D1590" t="str">
            <v>Boisvert Chantal et Noiseux Luc</v>
          </cell>
          <cell r="F1590" t="str">
            <v>20, rang Elmire</v>
          </cell>
          <cell r="G1590" t="str">
            <v>Saint-Paul-d'Abbotsford</v>
          </cell>
          <cell r="H1590" t="str">
            <v>J0E1A0</v>
          </cell>
          <cell r="I1590">
            <v>450</v>
          </cell>
          <cell r="J1590">
            <v>3799989</v>
          </cell>
          <cell r="K1590">
            <v>33</v>
          </cell>
          <cell r="L1590">
            <v>3909</v>
          </cell>
          <cell r="M1590">
            <v>34</v>
          </cell>
          <cell r="N1590">
            <v>2993</v>
          </cell>
        </row>
        <row r="1591">
          <cell r="A1591">
            <v>777326</v>
          </cell>
          <cell r="B1591" t="str">
            <v>17</v>
          </cell>
          <cell r="C1591" t="str">
            <v>Centre-du-Québec</v>
          </cell>
          <cell r="D1591" t="str">
            <v>Limoges Donald &amp; Magier Julie</v>
          </cell>
          <cell r="E1591" t="str">
            <v>Magier(Julie)</v>
          </cell>
          <cell r="F1591" t="str">
            <v>8201, rang Saint-Philippe</v>
          </cell>
          <cell r="G1591" t="str">
            <v>Chesterville</v>
          </cell>
          <cell r="H1591" t="str">
            <v>G0P1J0</v>
          </cell>
          <cell r="I1591">
            <v>819</v>
          </cell>
          <cell r="J1591">
            <v>3822909</v>
          </cell>
          <cell r="K1591">
            <v>42</v>
          </cell>
          <cell r="L1591">
            <v>4193</v>
          </cell>
          <cell r="M1591">
            <v>44</v>
          </cell>
          <cell r="N1591">
            <v>1257</v>
          </cell>
        </row>
        <row r="1592">
          <cell r="A1592">
            <v>777953</v>
          </cell>
          <cell r="B1592" t="str">
            <v>01</v>
          </cell>
          <cell r="C1592" t="str">
            <v>Bas-Saint-Laurent</v>
          </cell>
          <cell r="D1592" t="str">
            <v>Ferme Franscal inc.</v>
          </cell>
          <cell r="E1592" t="str">
            <v>Caouette(Francis)</v>
          </cell>
          <cell r="F1592" t="str">
            <v>155 rang 1 Blais Sud</v>
          </cell>
          <cell r="G1592" t="str">
            <v>Saint-Tharcisius</v>
          </cell>
          <cell r="H1592" t="str">
            <v>G0J3G0</v>
          </cell>
          <cell r="I1592">
            <v>418</v>
          </cell>
          <cell r="J1592">
            <v>6311349</v>
          </cell>
          <cell r="K1592">
            <v>35</v>
          </cell>
          <cell r="L1592">
            <v>6350</v>
          </cell>
          <cell r="M1592">
            <v>35</v>
          </cell>
          <cell r="N1592">
            <v>5298</v>
          </cell>
        </row>
        <row r="1593">
          <cell r="A1593">
            <v>778282</v>
          </cell>
          <cell r="B1593" t="str">
            <v>12</v>
          </cell>
          <cell r="C1593" t="str">
            <v>Chaudière-Appalaches</v>
          </cell>
          <cell r="D1593" t="str">
            <v>Goupil Simon &amp; Lemieux Marianne</v>
          </cell>
          <cell r="F1593" t="str">
            <v>746, 7e rang Ouest</v>
          </cell>
          <cell r="G1593" t="str">
            <v>Saint-Lazare-de-Bellechasse</v>
          </cell>
          <cell r="H1593" t="str">
            <v>G0R3J0</v>
          </cell>
          <cell r="I1593">
            <v>418</v>
          </cell>
          <cell r="J1593">
            <v>8832304</v>
          </cell>
          <cell r="K1593">
            <v>46</v>
          </cell>
          <cell r="L1593">
            <v>4370</v>
          </cell>
          <cell r="M1593">
            <v>43</v>
          </cell>
          <cell r="N1593">
            <v>7421</v>
          </cell>
        </row>
        <row r="1594">
          <cell r="A1594">
            <v>778563</v>
          </cell>
          <cell r="B1594" t="str">
            <v>01</v>
          </cell>
          <cell r="C1594" t="str">
            <v>Bas-Saint-Laurent</v>
          </cell>
          <cell r="D1594" t="str">
            <v>Ferme d'Élevages 3M SNC</v>
          </cell>
          <cell r="E1594" t="str">
            <v>Dumais(Martin)</v>
          </cell>
          <cell r="F1594" t="str">
            <v>1038 rang 4 Est</v>
          </cell>
          <cell r="G1594" t="str">
            <v>Saint-Pascal</v>
          </cell>
          <cell r="H1594" t="str">
            <v>G0L3Y0</v>
          </cell>
          <cell r="I1594">
            <v>418</v>
          </cell>
          <cell r="J1594">
            <v>4926490</v>
          </cell>
          <cell r="K1594">
            <v>49</v>
          </cell>
          <cell r="L1594">
            <v>8215</v>
          </cell>
          <cell r="M1594">
            <v>46</v>
          </cell>
          <cell r="N1594">
            <v>12464</v>
          </cell>
        </row>
        <row r="1595">
          <cell r="A1595">
            <v>779074</v>
          </cell>
          <cell r="B1595" t="str">
            <v>16</v>
          </cell>
          <cell r="C1595" t="str">
            <v>Montérégie</v>
          </cell>
          <cell r="D1595" t="str">
            <v>Les Fermes Bourdeau et Fils S.E.N.C.</v>
          </cell>
          <cell r="E1595" t="str">
            <v>Bourdeau(Jean-Gilles)</v>
          </cell>
          <cell r="F1595" t="str">
            <v>3222, rte 209</v>
          </cell>
          <cell r="G1595" t="str">
            <v>Saint-Antoine-Abbé</v>
          </cell>
          <cell r="H1595" t="str">
            <v>J0S1N0</v>
          </cell>
          <cell r="I1595">
            <v>450</v>
          </cell>
          <cell r="J1595">
            <v>8263021</v>
          </cell>
          <cell r="K1595">
            <v>10</v>
          </cell>
          <cell r="L1595">
            <v>608</v>
          </cell>
        </row>
        <row r="1596">
          <cell r="A1596">
            <v>779173</v>
          </cell>
          <cell r="B1596" t="str">
            <v>02</v>
          </cell>
          <cell r="C1596" t="str">
            <v>Saguenay-Lac-Saint-Jean</v>
          </cell>
          <cell r="D1596" t="str">
            <v>Marcil(Bruno)</v>
          </cell>
          <cell r="E1596" t="str">
            <v>Simard(Michelle)</v>
          </cell>
          <cell r="F1596" t="str">
            <v>1601 rang 8</v>
          </cell>
          <cell r="G1596" t="str">
            <v>Normandin</v>
          </cell>
          <cell r="H1596" t="str">
            <v>G8M4P7</v>
          </cell>
          <cell r="I1596">
            <v>418</v>
          </cell>
          <cell r="J1596">
            <v>2742088</v>
          </cell>
          <cell r="K1596">
            <v>30</v>
          </cell>
          <cell r="L1596">
            <v>7684</v>
          </cell>
        </row>
        <row r="1597">
          <cell r="A1597">
            <v>779785</v>
          </cell>
          <cell r="B1597" t="str">
            <v>04</v>
          </cell>
          <cell r="C1597" t="str">
            <v>Mauricie</v>
          </cell>
          <cell r="D1597" t="str">
            <v>Masson(Michel)</v>
          </cell>
          <cell r="F1597" t="str">
            <v>2120, rang St-Jean</v>
          </cell>
          <cell r="G1597" t="str">
            <v>Saint-Maurice</v>
          </cell>
          <cell r="H1597" t="str">
            <v>G0X2X0</v>
          </cell>
          <cell r="I1597">
            <v>819</v>
          </cell>
          <cell r="J1597">
            <v>3720089</v>
          </cell>
          <cell r="K1597">
            <v>99</v>
          </cell>
          <cell r="L1597">
            <v>20124</v>
          </cell>
          <cell r="M1597">
            <v>95</v>
          </cell>
          <cell r="N1597">
            <v>23480</v>
          </cell>
        </row>
        <row r="1598">
          <cell r="A1598">
            <v>780361</v>
          </cell>
          <cell r="B1598" t="str">
            <v>01</v>
          </cell>
          <cell r="C1598" t="str">
            <v>Bas-Saint-Laurent</v>
          </cell>
          <cell r="D1598" t="str">
            <v>Ferme Rodrigue Fournier enr.</v>
          </cell>
          <cell r="E1598" t="str">
            <v>Fournier(Rodrigue)</v>
          </cell>
          <cell r="F1598" t="str">
            <v>567 route 132</v>
          </cell>
          <cell r="G1598" t="str">
            <v>Saint-Simon (de Bas-Saint-Laurent)</v>
          </cell>
          <cell r="H1598" t="str">
            <v>G0L4C0</v>
          </cell>
          <cell r="I1598">
            <v>418</v>
          </cell>
          <cell r="J1598">
            <v>7382972</v>
          </cell>
          <cell r="K1598">
            <v>54</v>
          </cell>
          <cell r="L1598">
            <v>9380</v>
          </cell>
          <cell r="M1598">
            <v>54</v>
          </cell>
          <cell r="N1598">
            <v>8732</v>
          </cell>
        </row>
        <row r="1599">
          <cell r="A1599">
            <v>780486</v>
          </cell>
          <cell r="B1599" t="str">
            <v>07</v>
          </cell>
          <cell r="C1599" t="str">
            <v>Outaouais</v>
          </cell>
          <cell r="D1599" t="str">
            <v>Tanner Jeffrey and Thompson Mavis</v>
          </cell>
          <cell r="E1599" t="str">
            <v>Thompson(Jeffrey Tanner et Mavis)</v>
          </cell>
          <cell r="F1599" t="str">
            <v>Box 627, Highway 148</v>
          </cell>
          <cell r="G1599" t="str">
            <v>Shawville</v>
          </cell>
          <cell r="H1599" t="str">
            <v>J0X2Y0</v>
          </cell>
          <cell r="I1599">
            <v>819</v>
          </cell>
          <cell r="J1599">
            <v>6472533</v>
          </cell>
          <cell r="K1599">
            <v>91</v>
          </cell>
          <cell r="L1599">
            <v>16675</v>
          </cell>
          <cell r="M1599">
            <v>90</v>
          </cell>
          <cell r="N1599">
            <v>18735</v>
          </cell>
        </row>
        <row r="1600">
          <cell r="A1600">
            <v>781005</v>
          </cell>
          <cell r="B1600" t="str">
            <v>16</v>
          </cell>
          <cell r="C1600" t="str">
            <v>Montérégie</v>
          </cell>
          <cell r="D1600" t="str">
            <v>Watt(Larry)</v>
          </cell>
          <cell r="F1600" t="str">
            <v>74, Sedgefield</v>
          </cell>
          <cell r="G1600" t="str">
            <v>Pointe-Claire</v>
          </cell>
          <cell r="H1600" t="str">
            <v>H9R1N5</v>
          </cell>
          <cell r="I1600">
            <v>514</v>
          </cell>
          <cell r="J1600">
            <v>6949705</v>
          </cell>
          <cell r="K1600">
            <v>28</v>
          </cell>
          <cell r="L1600">
            <v>3399</v>
          </cell>
          <cell r="M1600">
            <v>23</v>
          </cell>
        </row>
        <row r="1601">
          <cell r="A1601">
            <v>781112</v>
          </cell>
          <cell r="B1601" t="str">
            <v>11</v>
          </cell>
          <cell r="C1601" t="str">
            <v>Gaspésie-Iles-de-la-Madeleine</v>
          </cell>
          <cell r="D1601" t="str">
            <v>Cyr(Tommy)</v>
          </cell>
          <cell r="F1601" t="str">
            <v>283 rue Principale Ouest</v>
          </cell>
          <cell r="G1601" t="str">
            <v>Saint-Alphonse</v>
          </cell>
          <cell r="H1601" t="str">
            <v>G0C2V0</v>
          </cell>
          <cell r="I1601">
            <v>418</v>
          </cell>
          <cell r="J1601">
            <v>3882475</v>
          </cell>
          <cell r="K1601">
            <v>84</v>
          </cell>
          <cell r="L1601">
            <v>22929</v>
          </cell>
          <cell r="M1601">
            <v>103</v>
          </cell>
          <cell r="N1601">
            <v>24351</v>
          </cell>
        </row>
        <row r="1602">
          <cell r="A1602">
            <v>781856</v>
          </cell>
          <cell r="B1602" t="str">
            <v>12</v>
          </cell>
          <cell r="C1602" t="str">
            <v>Chaudière-Appalaches</v>
          </cell>
          <cell r="D1602" t="str">
            <v>Lemieux(Francis)</v>
          </cell>
          <cell r="F1602" t="str">
            <v>118, 1er rang Est</v>
          </cell>
          <cell r="G1602" t="str">
            <v>Saint-Gervais</v>
          </cell>
          <cell r="H1602" t="str">
            <v>G0R3C0</v>
          </cell>
          <cell r="I1602">
            <v>418</v>
          </cell>
          <cell r="J1602">
            <v>8873012</v>
          </cell>
          <cell r="K1602">
            <v>22</v>
          </cell>
          <cell r="L1602">
            <v>2118</v>
          </cell>
          <cell r="M1602">
            <v>25</v>
          </cell>
          <cell r="N1602">
            <v>3018</v>
          </cell>
        </row>
        <row r="1603">
          <cell r="A1603">
            <v>782532</v>
          </cell>
          <cell r="B1603" t="str">
            <v>15</v>
          </cell>
          <cell r="C1603" t="str">
            <v>Laurentides</v>
          </cell>
          <cell r="D1603" t="str">
            <v>Lachaine(Alain)</v>
          </cell>
          <cell r="E1603" t="str">
            <v>Lachaine(Alain)</v>
          </cell>
          <cell r="F1603" t="str">
            <v>91, chemin de la Lièvre</v>
          </cell>
          <cell r="G1603" t="str">
            <v>Kiamika</v>
          </cell>
          <cell r="H1603" t="str">
            <v>J0W1G0</v>
          </cell>
          <cell r="I1603">
            <v>819</v>
          </cell>
          <cell r="J1603">
            <v>6233164</v>
          </cell>
          <cell r="K1603">
            <v>20</v>
          </cell>
          <cell r="M1603">
            <v>21</v>
          </cell>
        </row>
        <row r="1604">
          <cell r="A1604">
            <v>782623</v>
          </cell>
          <cell r="B1604" t="str">
            <v>17</v>
          </cell>
          <cell r="C1604" t="str">
            <v>Centre-du-Québec</v>
          </cell>
          <cell r="D1604" t="str">
            <v>Ferme Gilbert Martineau inc.</v>
          </cell>
          <cell r="E1604" t="str">
            <v>Martineau(Gilbert)</v>
          </cell>
          <cell r="F1604" t="str">
            <v>650, rang 10</v>
          </cell>
          <cell r="G1604" t="str">
            <v>Sainte-Agathe-de-Lotbinière</v>
          </cell>
          <cell r="H1604" t="str">
            <v>G0S2A0</v>
          </cell>
          <cell r="I1604">
            <v>418</v>
          </cell>
          <cell r="J1604">
            <v>5992388</v>
          </cell>
          <cell r="K1604">
            <v>64</v>
          </cell>
          <cell r="L1604">
            <v>10104</v>
          </cell>
          <cell r="M1604">
            <v>64</v>
          </cell>
          <cell r="N1604">
            <v>12076</v>
          </cell>
        </row>
        <row r="1605">
          <cell r="A1605">
            <v>783258</v>
          </cell>
          <cell r="B1605" t="str">
            <v>07</v>
          </cell>
          <cell r="C1605" t="str">
            <v>Outaouais</v>
          </cell>
          <cell r="D1605" t="str">
            <v>Kelly(Michael)</v>
          </cell>
          <cell r="E1605" t="str">
            <v>Kelly(Michael)</v>
          </cell>
          <cell r="F1605" t="str">
            <v>208, Pembroke Road, R.R. 1, Chapeau</v>
          </cell>
          <cell r="G1605" t="str">
            <v>l'isle-aux-Allumettes</v>
          </cell>
          <cell r="H1605" t="str">
            <v>J0X1M0</v>
          </cell>
          <cell r="I1605">
            <v>819</v>
          </cell>
          <cell r="J1605">
            <v>6895331</v>
          </cell>
          <cell r="K1605">
            <v>32</v>
          </cell>
          <cell r="L1605">
            <v>307</v>
          </cell>
          <cell r="M1605">
            <v>30</v>
          </cell>
          <cell r="N1605">
            <v>2388</v>
          </cell>
        </row>
        <row r="1606">
          <cell r="A1606">
            <v>783415</v>
          </cell>
          <cell r="B1606" t="str">
            <v>07</v>
          </cell>
          <cell r="C1606" t="str">
            <v>Outaouais</v>
          </cell>
          <cell r="D1606" t="str">
            <v>Gallagher(James)</v>
          </cell>
          <cell r="F1606" t="str">
            <v>816, chemin Pembroke</v>
          </cell>
          <cell r="G1606" t="str">
            <v>l'isle-aux-Allumettes</v>
          </cell>
          <cell r="H1606" t="str">
            <v>J0X1M0</v>
          </cell>
          <cell r="I1606">
            <v>819</v>
          </cell>
          <cell r="J1606">
            <v>6895068</v>
          </cell>
          <cell r="K1606">
            <v>67</v>
          </cell>
          <cell r="L1606">
            <v>12462</v>
          </cell>
          <cell r="M1606">
            <v>77</v>
          </cell>
          <cell r="N1606">
            <v>12210</v>
          </cell>
        </row>
        <row r="1607">
          <cell r="A1607">
            <v>783993</v>
          </cell>
          <cell r="B1607" t="str">
            <v>12</v>
          </cell>
          <cell r="C1607" t="str">
            <v>Chaudière-Appalaches</v>
          </cell>
          <cell r="D1607" t="str">
            <v>Pelletier(Gino)</v>
          </cell>
          <cell r="F1607" t="str">
            <v>201, rang du Nord</v>
          </cell>
          <cell r="G1607" t="str">
            <v>Saint-Pamphile</v>
          </cell>
          <cell r="H1607" t="str">
            <v>G0R3X0</v>
          </cell>
          <cell r="I1607">
            <v>418</v>
          </cell>
          <cell r="J1607">
            <v>3565410</v>
          </cell>
          <cell r="K1607">
            <v>55</v>
          </cell>
          <cell r="L1607">
            <v>5959</v>
          </cell>
          <cell r="M1607">
            <v>67</v>
          </cell>
          <cell r="N1607">
            <v>12838</v>
          </cell>
        </row>
        <row r="1608">
          <cell r="A1608">
            <v>784470</v>
          </cell>
          <cell r="B1608" t="str">
            <v>01</v>
          </cell>
          <cell r="C1608" t="str">
            <v>Bas-Saint-Laurent</v>
          </cell>
          <cell r="D1608" t="str">
            <v>Ranch Giro inc.</v>
          </cell>
          <cell r="E1608" t="str">
            <v>Simard(Nathalie et Robert)</v>
          </cell>
          <cell r="F1608" t="str">
            <v>181, chemin St-Paul</v>
          </cell>
          <cell r="G1608" t="str">
            <v>Matane</v>
          </cell>
          <cell r="H1608" t="str">
            <v>G4W9C8</v>
          </cell>
          <cell r="I1608">
            <v>418</v>
          </cell>
          <cell r="J1608">
            <v>5625933</v>
          </cell>
          <cell r="K1608">
            <v>36</v>
          </cell>
          <cell r="L1608">
            <v>6438</v>
          </cell>
          <cell r="M1608">
            <v>37</v>
          </cell>
          <cell r="N1608">
            <v>8277</v>
          </cell>
        </row>
        <row r="1609">
          <cell r="A1609">
            <v>785121</v>
          </cell>
          <cell r="B1609" t="str">
            <v>12</v>
          </cell>
          <cell r="C1609" t="str">
            <v>Chaudière-Appalaches</v>
          </cell>
          <cell r="D1609" t="str">
            <v>Ferme Serjo S.E.N.C.</v>
          </cell>
          <cell r="E1609" t="str">
            <v>Fortier(Serge)</v>
          </cell>
          <cell r="F1609" t="str">
            <v>100, rang 8</v>
          </cell>
          <cell r="G1609" t="str">
            <v>Saint-Fortunat</v>
          </cell>
          <cell r="H1609" t="str">
            <v>G0P1G0</v>
          </cell>
          <cell r="I1609">
            <v>819</v>
          </cell>
          <cell r="J1609">
            <v>3445500</v>
          </cell>
          <cell r="K1609">
            <v>43</v>
          </cell>
          <cell r="L1609">
            <v>3406</v>
          </cell>
          <cell r="M1609">
            <v>45</v>
          </cell>
          <cell r="N1609">
            <v>5148</v>
          </cell>
        </row>
        <row r="1610">
          <cell r="A1610">
            <v>786301</v>
          </cell>
          <cell r="B1610" t="str">
            <v>12</v>
          </cell>
          <cell r="C1610" t="str">
            <v>Chaudière-Appalaches</v>
          </cell>
          <cell r="D1610" t="str">
            <v>Ferme Marlois S.E.N.C.</v>
          </cell>
          <cell r="E1610" t="str">
            <v>Langlois(Marcel)</v>
          </cell>
          <cell r="F1610" t="str">
            <v>35, rang 5</v>
          </cell>
          <cell r="G1610" t="str">
            <v>La Durantaye</v>
          </cell>
          <cell r="H1610" t="str">
            <v>G0R1W0</v>
          </cell>
          <cell r="I1610">
            <v>418</v>
          </cell>
          <cell r="J1610">
            <v>8842479</v>
          </cell>
          <cell r="K1610">
            <v>27</v>
          </cell>
          <cell r="L1610">
            <v>5834</v>
          </cell>
          <cell r="M1610">
            <v>26</v>
          </cell>
          <cell r="N1610">
            <v>5079</v>
          </cell>
        </row>
        <row r="1611">
          <cell r="A1611">
            <v>786962</v>
          </cell>
          <cell r="B1611" t="str">
            <v>02</v>
          </cell>
          <cell r="C1611" t="str">
            <v>Saguenay-Lac-Saint-Jean</v>
          </cell>
          <cell r="D1611" t="str">
            <v>Bouchard(Réal)</v>
          </cell>
          <cell r="F1611" t="str">
            <v>429, rang 7 sud</v>
          </cell>
          <cell r="G1611" t="str">
            <v>Saint-Bruno</v>
          </cell>
          <cell r="H1611" t="str">
            <v>G0W2L0</v>
          </cell>
          <cell r="I1611">
            <v>418</v>
          </cell>
          <cell r="J1611">
            <v>3439073</v>
          </cell>
          <cell r="K1611">
            <v>25</v>
          </cell>
          <cell r="L1611">
            <v>8363</v>
          </cell>
          <cell r="M1611">
            <v>23</v>
          </cell>
          <cell r="N1611">
            <v>5294</v>
          </cell>
        </row>
        <row r="1612">
          <cell r="A1612">
            <v>787051</v>
          </cell>
          <cell r="B1612" t="str">
            <v>02</v>
          </cell>
          <cell r="C1612" t="str">
            <v>Saguenay-Lac-Saint-Jean</v>
          </cell>
          <cell r="D1612" t="str">
            <v>Goulet Rose-Aimée &amp; Néron Réjean</v>
          </cell>
          <cell r="E1612" t="str">
            <v>Néron(Rose-Aimée Goulet et Réjean)</v>
          </cell>
          <cell r="F1612" t="str">
            <v>5002 chemin St-Louis</v>
          </cell>
          <cell r="G1612" t="str">
            <v>Alma</v>
          </cell>
          <cell r="H1612" t="str">
            <v>G8E1A8</v>
          </cell>
          <cell r="I1612">
            <v>418</v>
          </cell>
          <cell r="J1612">
            <v>3473851</v>
          </cell>
          <cell r="K1612">
            <v>48</v>
          </cell>
          <cell r="L1612">
            <v>7276</v>
          </cell>
          <cell r="M1612">
            <v>49</v>
          </cell>
          <cell r="N1612">
            <v>8236</v>
          </cell>
        </row>
        <row r="1613">
          <cell r="A1613">
            <v>787457</v>
          </cell>
          <cell r="B1613" t="str">
            <v>12</v>
          </cell>
          <cell r="C1613" t="str">
            <v>Chaudière-Appalaches</v>
          </cell>
          <cell r="D1613" t="str">
            <v>Ferme Marienthal S.E.N.C.</v>
          </cell>
          <cell r="E1613" t="str">
            <v>Carrier(Claude)</v>
          </cell>
          <cell r="F1613" t="str">
            <v>440, Rang 14</v>
          </cell>
          <cell r="G1613" t="str">
            <v>Adstock</v>
          </cell>
          <cell r="H1613" t="str">
            <v>G0N1S0</v>
          </cell>
          <cell r="I1613">
            <v>418</v>
          </cell>
          <cell r="J1613">
            <v>4225557</v>
          </cell>
          <cell r="K1613">
            <v>42</v>
          </cell>
          <cell r="L1613">
            <v>680</v>
          </cell>
        </row>
        <row r="1614">
          <cell r="A1614">
            <v>787770</v>
          </cell>
          <cell r="B1614" t="str">
            <v>01</v>
          </cell>
          <cell r="C1614" t="str">
            <v>Bas-Saint-Laurent</v>
          </cell>
          <cell r="D1614" t="str">
            <v>Bérubé(Martin)</v>
          </cell>
          <cell r="F1614" t="str">
            <v>223 rang 4 Ouest</v>
          </cell>
          <cell r="G1614" t="str">
            <v>Mont-Joli</v>
          </cell>
          <cell r="H1614" t="str">
            <v>G5H3K6</v>
          </cell>
          <cell r="I1614">
            <v>418</v>
          </cell>
          <cell r="J1614">
            <v>7758917</v>
          </cell>
          <cell r="K1614">
            <v>26</v>
          </cell>
          <cell r="L1614">
            <v>3573</v>
          </cell>
          <cell r="M1614">
            <v>25</v>
          </cell>
          <cell r="N1614">
            <v>2636</v>
          </cell>
        </row>
        <row r="1615">
          <cell r="A1615">
            <v>788778</v>
          </cell>
          <cell r="B1615" t="str">
            <v>16</v>
          </cell>
          <cell r="C1615" t="str">
            <v>Montérégie</v>
          </cell>
          <cell r="D1615" t="str">
            <v>McArthur(Nelson)</v>
          </cell>
          <cell r="F1615" t="str">
            <v>141 de la Montagne</v>
          </cell>
          <cell r="G1615" t="str">
            <v>Rougemont</v>
          </cell>
          <cell r="H1615" t="str">
            <v>J0L1M0</v>
          </cell>
          <cell r="I1615">
            <v>450</v>
          </cell>
          <cell r="J1615">
            <v>4693283</v>
          </cell>
          <cell r="K1615">
            <v>16</v>
          </cell>
          <cell r="L1615">
            <v>2520</v>
          </cell>
          <cell r="M1615">
            <v>15</v>
          </cell>
          <cell r="N1615">
            <v>3266</v>
          </cell>
        </row>
        <row r="1616">
          <cell r="A1616">
            <v>788984</v>
          </cell>
          <cell r="B1616" t="str">
            <v>08</v>
          </cell>
          <cell r="C1616" t="str">
            <v>Abitibi-Témiscamingue</v>
          </cell>
          <cell r="D1616" t="str">
            <v>Marchildon(Daniel)</v>
          </cell>
          <cell r="F1616" t="str">
            <v>1185, rang 8-9</v>
          </cell>
          <cell r="G1616" t="str">
            <v>Palmarolle</v>
          </cell>
          <cell r="H1616" t="str">
            <v>J0Z3C0</v>
          </cell>
          <cell r="I1616">
            <v>819</v>
          </cell>
          <cell r="J1616">
            <v>7873346</v>
          </cell>
          <cell r="K1616">
            <v>69</v>
          </cell>
          <cell r="L1616">
            <v>1917</v>
          </cell>
        </row>
        <row r="1617">
          <cell r="A1617">
            <v>789230</v>
          </cell>
          <cell r="B1617" t="str">
            <v>02</v>
          </cell>
          <cell r="C1617" t="str">
            <v>Saguenay-Lac-Saint-Jean</v>
          </cell>
          <cell r="D1617" t="str">
            <v>Veilleux(Richard)</v>
          </cell>
          <cell r="F1617" t="str">
            <v>956, rang 7</v>
          </cell>
          <cell r="G1617" t="str">
            <v>Saint-Augustin</v>
          </cell>
          <cell r="H1617" t="str">
            <v>G0W1K0</v>
          </cell>
          <cell r="I1617">
            <v>418</v>
          </cell>
          <cell r="J1617">
            <v>3742263</v>
          </cell>
          <cell r="K1617">
            <v>62</v>
          </cell>
          <cell r="L1617">
            <v>25733</v>
          </cell>
          <cell r="M1617">
            <v>53</v>
          </cell>
          <cell r="N1617">
            <v>16897</v>
          </cell>
        </row>
        <row r="1618">
          <cell r="A1618">
            <v>789990</v>
          </cell>
          <cell r="B1618" t="str">
            <v>05</v>
          </cell>
          <cell r="C1618" t="str">
            <v>Estrie</v>
          </cell>
          <cell r="D1618" t="str">
            <v>Brodeur(Denise)</v>
          </cell>
          <cell r="F1618" t="str">
            <v>1055, rue Learned Plain</v>
          </cell>
          <cell r="G1618" t="str">
            <v>Cookshire-Eaton</v>
          </cell>
          <cell r="H1618" t="str">
            <v>J0B1M0</v>
          </cell>
          <cell r="I1618">
            <v>819</v>
          </cell>
          <cell r="J1618">
            <v>8751436</v>
          </cell>
          <cell r="K1618">
            <v>29</v>
          </cell>
          <cell r="M1618">
            <v>28</v>
          </cell>
          <cell r="N1618">
            <v>6586</v>
          </cell>
        </row>
        <row r="1619">
          <cell r="A1619">
            <v>790063</v>
          </cell>
          <cell r="B1619" t="str">
            <v>05</v>
          </cell>
          <cell r="C1619" t="str">
            <v>Estrie</v>
          </cell>
          <cell r="D1619" t="str">
            <v>Laplante(Jean-Luc)</v>
          </cell>
          <cell r="F1619" t="str">
            <v>691, Angus Nord</v>
          </cell>
          <cell r="G1619" t="str">
            <v>Westbury</v>
          </cell>
          <cell r="H1619" t="str">
            <v>J0B1R0</v>
          </cell>
          <cell r="I1619">
            <v>819</v>
          </cell>
          <cell r="J1619">
            <v>8323163</v>
          </cell>
          <cell r="K1619">
            <v>22</v>
          </cell>
          <cell r="M1619">
            <v>19</v>
          </cell>
        </row>
        <row r="1620">
          <cell r="A1620">
            <v>790071</v>
          </cell>
          <cell r="B1620" t="str">
            <v>05</v>
          </cell>
          <cell r="C1620" t="str">
            <v>Estrie</v>
          </cell>
          <cell r="D1620" t="str">
            <v>Audit(Jerry)</v>
          </cell>
          <cell r="F1620" t="str">
            <v>184, chemin Ham</v>
          </cell>
          <cell r="G1620" t="str">
            <v>Marbleton</v>
          </cell>
          <cell r="H1620" t="str">
            <v>J0B2L0</v>
          </cell>
          <cell r="I1620">
            <v>819</v>
          </cell>
          <cell r="J1620">
            <v>8876300</v>
          </cell>
          <cell r="K1620">
            <v>50</v>
          </cell>
          <cell r="L1620">
            <v>1771</v>
          </cell>
          <cell r="M1620">
            <v>44</v>
          </cell>
          <cell r="N1620">
            <v>1473</v>
          </cell>
        </row>
        <row r="1621">
          <cell r="A1621">
            <v>790436</v>
          </cell>
          <cell r="B1621" t="str">
            <v>05</v>
          </cell>
          <cell r="C1621" t="str">
            <v>Estrie</v>
          </cell>
          <cell r="D1621" t="str">
            <v>Fauteux(Michel)</v>
          </cell>
          <cell r="F1621" t="str">
            <v>883, ch. Fauteux</v>
          </cell>
          <cell r="G1621" t="str">
            <v>Stanstead</v>
          </cell>
          <cell r="H1621" t="str">
            <v>J0B3E0</v>
          </cell>
          <cell r="I1621">
            <v>819</v>
          </cell>
          <cell r="J1621">
            <v>8762850</v>
          </cell>
          <cell r="K1621">
            <v>24</v>
          </cell>
          <cell r="L1621">
            <v>4113</v>
          </cell>
          <cell r="M1621">
            <v>24</v>
          </cell>
          <cell r="N1621">
            <v>3948</v>
          </cell>
        </row>
        <row r="1622">
          <cell r="A1622">
            <v>790485</v>
          </cell>
          <cell r="B1622" t="str">
            <v>07</v>
          </cell>
          <cell r="C1622" t="str">
            <v>Outaouais</v>
          </cell>
          <cell r="D1622" t="str">
            <v>Fermes G. &amp; R. Payne inc.</v>
          </cell>
          <cell r="E1622" t="str">
            <v>Payne(George &amp; Rita)</v>
          </cell>
          <cell r="F1622" t="str">
            <v>20, Old Nichabau Road, Chapeau</v>
          </cell>
          <cell r="G1622" t="str">
            <v>Chichester</v>
          </cell>
          <cell r="H1622" t="str">
            <v>J0X1M0</v>
          </cell>
          <cell r="I1622">
            <v>819</v>
          </cell>
          <cell r="J1622">
            <v>6892076</v>
          </cell>
          <cell r="K1622">
            <v>212</v>
          </cell>
          <cell r="L1622">
            <v>68040</v>
          </cell>
          <cell r="M1622">
            <v>174</v>
          </cell>
          <cell r="N1622">
            <v>49669</v>
          </cell>
        </row>
        <row r="1623">
          <cell r="A1623">
            <v>790840</v>
          </cell>
          <cell r="B1623" t="str">
            <v>17</v>
          </cell>
          <cell r="C1623" t="str">
            <v>Centre-du-Québec</v>
          </cell>
          <cell r="D1623" t="str">
            <v>Boucher(Ronald)</v>
          </cell>
          <cell r="E1623" t="str">
            <v>Boucher(Ronald)</v>
          </cell>
          <cell r="F1623" t="str">
            <v>385, rang Grosse-Ile</v>
          </cell>
          <cell r="G1623" t="str">
            <v>Laurierville</v>
          </cell>
          <cell r="H1623" t="str">
            <v>G0S1P0</v>
          </cell>
          <cell r="I1623">
            <v>819</v>
          </cell>
          <cell r="J1623">
            <v>3654669</v>
          </cell>
          <cell r="K1623">
            <v>28</v>
          </cell>
          <cell r="L1623">
            <v>3527</v>
          </cell>
          <cell r="M1623">
            <v>21</v>
          </cell>
          <cell r="N1623">
            <v>3162</v>
          </cell>
        </row>
        <row r="1624">
          <cell r="A1624">
            <v>790881</v>
          </cell>
          <cell r="B1624" t="str">
            <v>08</v>
          </cell>
          <cell r="C1624" t="str">
            <v>Abitibi-Témiscamingue</v>
          </cell>
          <cell r="D1624" t="str">
            <v>Succession Gosselin Mario &amp; Goulet Martine</v>
          </cell>
          <cell r="E1624" t="str">
            <v>Goulet(Mario Gosselin Et Martine)</v>
          </cell>
          <cell r="F1624" t="str">
            <v>60 chemin Gallichan</v>
          </cell>
          <cell r="G1624" t="str">
            <v>Gallichan</v>
          </cell>
          <cell r="H1624" t="str">
            <v>J0Z2B0</v>
          </cell>
          <cell r="I1624">
            <v>819</v>
          </cell>
          <cell r="J1624">
            <v>7876084</v>
          </cell>
          <cell r="K1624">
            <v>62</v>
          </cell>
          <cell r="L1624">
            <v>17010</v>
          </cell>
        </row>
        <row r="1625">
          <cell r="A1625">
            <v>790998</v>
          </cell>
          <cell r="B1625" t="str">
            <v>12</v>
          </cell>
          <cell r="C1625" t="str">
            <v>Chaudière-Appalaches</v>
          </cell>
          <cell r="D1625" t="str">
            <v>Mercier(Richard)</v>
          </cell>
          <cell r="F1625" t="str">
            <v>658, rang 4</v>
          </cell>
          <cell r="G1625" t="str">
            <v>Saints-Anges</v>
          </cell>
          <cell r="H1625" t="str">
            <v>G0S3E0</v>
          </cell>
          <cell r="I1625">
            <v>418</v>
          </cell>
          <cell r="J1625">
            <v>2536232</v>
          </cell>
          <cell r="K1625">
            <v>49</v>
          </cell>
          <cell r="L1625">
            <v>1021</v>
          </cell>
          <cell r="M1625">
            <v>40</v>
          </cell>
          <cell r="N1625">
            <v>4536</v>
          </cell>
        </row>
        <row r="1626">
          <cell r="A1626">
            <v>791715</v>
          </cell>
          <cell r="B1626" t="str">
            <v>02</v>
          </cell>
          <cell r="C1626" t="str">
            <v>Saguenay-Lac-Saint-Jean</v>
          </cell>
          <cell r="D1626" t="str">
            <v>Lapointe(Marc)</v>
          </cell>
          <cell r="F1626" t="str">
            <v>3102 chemin St-Damien</v>
          </cell>
          <cell r="G1626" t="str">
            <v>Jonquière</v>
          </cell>
          <cell r="H1626" t="str">
            <v>G7X7V3</v>
          </cell>
          <cell r="I1626">
            <v>418</v>
          </cell>
          <cell r="J1626">
            <v>5470460</v>
          </cell>
          <cell r="K1626">
            <v>59</v>
          </cell>
          <cell r="L1626">
            <v>12295</v>
          </cell>
          <cell r="M1626">
            <v>63</v>
          </cell>
          <cell r="N1626">
            <v>13086</v>
          </cell>
        </row>
        <row r="1627">
          <cell r="A1627">
            <v>791939</v>
          </cell>
          <cell r="B1627" t="str">
            <v>16</v>
          </cell>
          <cell r="C1627" t="str">
            <v>Montérégie</v>
          </cell>
          <cell r="D1627" t="str">
            <v>Ferme Karl Wania et Sherolyn Dahmé S.E.N.C.</v>
          </cell>
          <cell r="E1627" t="str">
            <v>Wania(Karl)</v>
          </cell>
          <cell r="F1627" t="str">
            <v>1327 Riviere aux Outardes</v>
          </cell>
          <cell r="G1627" t="str">
            <v>Ormstown</v>
          </cell>
          <cell r="H1627" t="str">
            <v>J0S1K0</v>
          </cell>
          <cell r="I1627">
            <v>450</v>
          </cell>
          <cell r="J1627">
            <v>8292170</v>
          </cell>
          <cell r="K1627">
            <v>45</v>
          </cell>
          <cell r="L1627">
            <v>4082</v>
          </cell>
          <cell r="M1627">
            <v>43</v>
          </cell>
          <cell r="N1627">
            <v>4082</v>
          </cell>
        </row>
        <row r="1628">
          <cell r="A1628">
            <v>792184</v>
          </cell>
          <cell r="B1628" t="str">
            <v>02</v>
          </cell>
          <cell r="C1628" t="str">
            <v>Saguenay-Lac-Saint-Jean</v>
          </cell>
          <cell r="D1628" t="str">
            <v>Girard(Cyrias)</v>
          </cell>
          <cell r="F1628" t="str">
            <v>2459, chemin Du Lac</v>
          </cell>
          <cell r="G1628" t="str">
            <v>Saint-Félicien</v>
          </cell>
          <cell r="H1628" t="str">
            <v>G8K3E6</v>
          </cell>
          <cell r="I1628">
            <v>418</v>
          </cell>
          <cell r="J1628">
            <v>6795324</v>
          </cell>
          <cell r="K1628">
            <v>43</v>
          </cell>
          <cell r="L1628">
            <v>340</v>
          </cell>
          <cell r="M1628">
            <v>46</v>
          </cell>
        </row>
        <row r="1629">
          <cell r="A1629">
            <v>792309</v>
          </cell>
          <cell r="B1629" t="str">
            <v>05</v>
          </cell>
          <cell r="C1629" t="str">
            <v>Estrie</v>
          </cell>
          <cell r="D1629" t="str">
            <v>Bruno Bellegarde et Nicole Gagné</v>
          </cell>
          <cell r="E1629" t="str">
            <v>Bellegarde(Bruno)</v>
          </cell>
          <cell r="F1629" t="str">
            <v>105, rue Colette</v>
          </cell>
          <cell r="G1629" t="str">
            <v>Saint-Ludger</v>
          </cell>
          <cell r="H1629" t="str">
            <v>G0M1W0</v>
          </cell>
          <cell r="I1629">
            <v>819</v>
          </cell>
          <cell r="J1629">
            <v>5485188</v>
          </cell>
          <cell r="K1629">
            <v>29</v>
          </cell>
          <cell r="L1629">
            <v>7884</v>
          </cell>
          <cell r="M1629">
            <v>35</v>
          </cell>
          <cell r="N1629">
            <v>4904</v>
          </cell>
        </row>
        <row r="1630">
          <cell r="A1630">
            <v>792838</v>
          </cell>
          <cell r="B1630" t="str">
            <v>15</v>
          </cell>
          <cell r="C1630" t="str">
            <v>Laurentides</v>
          </cell>
          <cell r="D1630" t="str">
            <v>Moorhead Douglas &amp; Pelletier Pascale</v>
          </cell>
          <cell r="E1630" t="str">
            <v>Moorhead(Douglas)</v>
          </cell>
          <cell r="F1630" t="str">
            <v>3801, rang St-Hyacinthe</v>
          </cell>
          <cell r="G1630" t="str">
            <v>Mirabel</v>
          </cell>
          <cell r="H1630" t="str">
            <v>J7N2Z9</v>
          </cell>
          <cell r="I1630">
            <v>450</v>
          </cell>
          <cell r="J1630">
            <v>2582155</v>
          </cell>
          <cell r="K1630">
            <v>50</v>
          </cell>
          <cell r="L1630">
            <v>15051</v>
          </cell>
          <cell r="M1630">
            <v>54</v>
          </cell>
          <cell r="N1630">
            <v>7987</v>
          </cell>
        </row>
        <row r="1631">
          <cell r="A1631">
            <v>792911</v>
          </cell>
          <cell r="B1631" t="str">
            <v>05</v>
          </cell>
          <cell r="C1631" t="str">
            <v>Estrie</v>
          </cell>
          <cell r="D1631" t="str">
            <v>Marcoux(Roger)</v>
          </cell>
          <cell r="F1631" t="str">
            <v>286, rg 9</v>
          </cell>
          <cell r="G1631" t="str">
            <v>Saint-Isidore-de-Clifton</v>
          </cell>
          <cell r="H1631" t="str">
            <v>J0B2X0</v>
          </cell>
          <cell r="I1631">
            <v>819</v>
          </cell>
          <cell r="J1631">
            <v>6583528</v>
          </cell>
          <cell r="K1631">
            <v>94</v>
          </cell>
          <cell r="L1631">
            <v>19586</v>
          </cell>
          <cell r="M1631">
            <v>82</v>
          </cell>
          <cell r="N1631">
            <v>20256</v>
          </cell>
        </row>
        <row r="1632">
          <cell r="A1632">
            <v>792986</v>
          </cell>
          <cell r="B1632" t="str">
            <v>17</v>
          </cell>
          <cell r="C1632" t="str">
            <v>Centre-du-Québec</v>
          </cell>
          <cell r="D1632" t="str">
            <v>Dion(Jean-François)</v>
          </cell>
          <cell r="F1632" t="str">
            <v>535 chemin Dublin</v>
          </cell>
          <cell r="G1632" t="str">
            <v>Inverness</v>
          </cell>
          <cell r="H1632" t="str">
            <v>G0S1K0</v>
          </cell>
          <cell r="I1632">
            <v>418</v>
          </cell>
          <cell r="J1632">
            <v>4532008</v>
          </cell>
          <cell r="K1632">
            <v>34</v>
          </cell>
          <cell r="L1632">
            <v>9684</v>
          </cell>
          <cell r="M1632">
            <v>32</v>
          </cell>
          <cell r="N1632">
            <v>6388</v>
          </cell>
        </row>
        <row r="1633">
          <cell r="A1633">
            <v>793323</v>
          </cell>
          <cell r="B1633" t="str">
            <v>16</v>
          </cell>
          <cell r="C1633" t="str">
            <v>Montérégie</v>
          </cell>
          <cell r="D1633" t="str">
            <v>Wright(James)</v>
          </cell>
          <cell r="E1633" t="str">
            <v>Wright(James)</v>
          </cell>
          <cell r="F1633" t="str">
            <v>72, chemin Davis</v>
          </cell>
          <cell r="G1633" t="str">
            <v>Lac-Brome</v>
          </cell>
          <cell r="H1633" t="str">
            <v>J0E1S0</v>
          </cell>
          <cell r="I1633">
            <v>450</v>
          </cell>
          <cell r="J1633">
            <v>5394535</v>
          </cell>
          <cell r="K1633">
            <v>43</v>
          </cell>
          <cell r="L1633">
            <v>680</v>
          </cell>
          <cell r="M1633">
            <v>60</v>
          </cell>
          <cell r="N1633">
            <v>8264</v>
          </cell>
        </row>
        <row r="1634">
          <cell r="A1634">
            <v>794297</v>
          </cell>
          <cell r="B1634" t="str">
            <v>07</v>
          </cell>
          <cell r="C1634" t="str">
            <v>Outaouais</v>
          </cell>
          <cell r="D1634" t="str">
            <v>Auksztinaitis Lynn &amp; Vincent</v>
          </cell>
          <cell r="E1634" t="str">
            <v>Auksztinaitis(Lynn et Vincent)</v>
          </cell>
          <cell r="F1634" t="str">
            <v>8110, ch. Henderson, R.R. 3</v>
          </cell>
          <cell r="G1634" t="str">
            <v>Pontiac</v>
          </cell>
          <cell r="H1634" t="str">
            <v>J0X2V0</v>
          </cell>
          <cell r="I1634">
            <v>819</v>
          </cell>
          <cell r="J1634">
            <v>4582820</v>
          </cell>
          <cell r="K1634">
            <v>31</v>
          </cell>
          <cell r="L1634">
            <v>4310</v>
          </cell>
          <cell r="M1634">
            <v>31</v>
          </cell>
          <cell r="N1634">
            <v>4310</v>
          </cell>
        </row>
        <row r="1635">
          <cell r="A1635">
            <v>794396</v>
          </cell>
          <cell r="B1635" t="str">
            <v>17</v>
          </cell>
          <cell r="C1635" t="str">
            <v>Centre-du-Québec</v>
          </cell>
          <cell r="D1635" t="str">
            <v>Ferme Raylu inc.</v>
          </cell>
          <cell r="E1635" t="str">
            <v>Raiche(Yvon)</v>
          </cell>
          <cell r="F1635" t="str">
            <v>1232, rang St-Joseph</v>
          </cell>
          <cell r="G1635" t="str">
            <v>Sainte-Perpétue</v>
          </cell>
          <cell r="H1635" t="str">
            <v>J0C1R0</v>
          </cell>
          <cell r="I1635">
            <v>819</v>
          </cell>
          <cell r="J1635">
            <v>3366310</v>
          </cell>
          <cell r="K1635">
            <v>91</v>
          </cell>
          <cell r="L1635">
            <v>15885</v>
          </cell>
          <cell r="M1635">
            <v>97</v>
          </cell>
          <cell r="N1635">
            <v>23126</v>
          </cell>
        </row>
        <row r="1636">
          <cell r="A1636">
            <v>794800</v>
          </cell>
          <cell r="B1636" t="str">
            <v>05</v>
          </cell>
          <cell r="C1636" t="str">
            <v>Estrie</v>
          </cell>
          <cell r="D1636" t="str">
            <v>Benoît Gaston &amp; Godbout Line</v>
          </cell>
          <cell r="E1636" t="str">
            <v>Benoît(Gaston)</v>
          </cell>
          <cell r="F1636" t="str">
            <v>1281, rang 6</v>
          </cell>
          <cell r="G1636" t="str">
            <v>Sherbrooke</v>
          </cell>
          <cell r="H1636" t="str">
            <v>J1C0H8</v>
          </cell>
          <cell r="I1636">
            <v>819</v>
          </cell>
          <cell r="J1636">
            <v>8466681</v>
          </cell>
          <cell r="K1636">
            <v>27</v>
          </cell>
          <cell r="L1636">
            <v>6420</v>
          </cell>
          <cell r="M1636">
            <v>30</v>
          </cell>
          <cell r="N1636">
            <v>5418</v>
          </cell>
        </row>
        <row r="1637">
          <cell r="A1637">
            <v>794958</v>
          </cell>
          <cell r="B1637" t="str">
            <v>07</v>
          </cell>
          <cell r="C1637" t="str">
            <v>Outaouais</v>
          </cell>
          <cell r="D1637" t="str">
            <v>Stewart(Wayne)</v>
          </cell>
          <cell r="F1637" t="str">
            <v>R.R.2, 13 montée des Érables</v>
          </cell>
          <cell r="G1637" t="str">
            <v>L'Ile-du-Grand-Calumet</v>
          </cell>
          <cell r="H1637" t="str">
            <v>J0X1J0</v>
          </cell>
          <cell r="I1637">
            <v>819</v>
          </cell>
          <cell r="J1637">
            <v>6482228</v>
          </cell>
          <cell r="K1637">
            <v>30</v>
          </cell>
          <cell r="L1637">
            <v>5928</v>
          </cell>
          <cell r="M1637">
            <v>25</v>
          </cell>
          <cell r="N1637">
            <v>5433</v>
          </cell>
        </row>
        <row r="1638">
          <cell r="A1638">
            <v>795369</v>
          </cell>
          <cell r="B1638" t="str">
            <v>17</v>
          </cell>
          <cell r="C1638" t="str">
            <v>Centre-du-Québec</v>
          </cell>
          <cell r="D1638" t="str">
            <v>9026-5281 Québec inc.</v>
          </cell>
          <cell r="E1638" t="str">
            <v>Beaudoin(Marc)</v>
          </cell>
          <cell r="F1638" t="str">
            <v>52, rue Mailhot</v>
          </cell>
          <cell r="G1638" t="str">
            <v>Victoriaville</v>
          </cell>
          <cell r="H1638" t="str">
            <v>G6P6R4</v>
          </cell>
          <cell r="I1638">
            <v>819</v>
          </cell>
          <cell r="J1638">
            <v>3579922</v>
          </cell>
          <cell r="K1638">
            <v>63</v>
          </cell>
          <cell r="L1638">
            <v>5880</v>
          </cell>
          <cell r="M1638">
            <v>63</v>
          </cell>
          <cell r="N1638">
            <v>7359</v>
          </cell>
        </row>
        <row r="1639">
          <cell r="A1639">
            <v>795542</v>
          </cell>
          <cell r="B1639" t="str">
            <v>12</v>
          </cell>
          <cell r="C1639" t="str">
            <v>Chaudière-Appalaches</v>
          </cell>
          <cell r="D1639" t="str">
            <v>Doyon(Jean-Guy)</v>
          </cell>
          <cell r="F1639" t="str">
            <v>120, rang Saint-Charles</v>
          </cell>
          <cell r="G1639" t="str">
            <v>Saint-Benoît-Labre</v>
          </cell>
          <cell r="H1639" t="str">
            <v>G0M1P0</v>
          </cell>
          <cell r="I1639">
            <v>418</v>
          </cell>
          <cell r="J1639">
            <v>2280365</v>
          </cell>
          <cell r="L1639">
            <v>6156</v>
          </cell>
          <cell r="M1639">
            <v>29</v>
          </cell>
          <cell r="N1639">
            <v>12124</v>
          </cell>
        </row>
        <row r="1640">
          <cell r="A1640">
            <v>795930</v>
          </cell>
          <cell r="B1640" t="str">
            <v>03</v>
          </cell>
          <cell r="C1640" t="str">
            <v>Capitale-Nationale</v>
          </cell>
          <cell r="D1640" t="str">
            <v>Ferme Paul-Henri Paquet &amp; Fils enr.</v>
          </cell>
          <cell r="E1640" t="str">
            <v>Paquet(Michel et Sylvain)</v>
          </cell>
          <cell r="F1640" t="str">
            <v>622, Grand Capsa</v>
          </cell>
          <cell r="G1640" t="str">
            <v>Pont-Rouge</v>
          </cell>
          <cell r="H1640" t="str">
            <v>G3H1L6</v>
          </cell>
          <cell r="I1640">
            <v>418</v>
          </cell>
          <cell r="J1640">
            <v>8734462</v>
          </cell>
          <cell r="K1640">
            <v>160</v>
          </cell>
          <cell r="L1640">
            <v>23665</v>
          </cell>
          <cell r="M1640">
            <v>164</v>
          </cell>
          <cell r="N1640">
            <v>39475</v>
          </cell>
        </row>
        <row r="1641">
          <cell r="A1641">
            <v>795963</v>
          </cell>
          <cell r="B1641" t="str">
            <v>12</v>
          </cell>
          <cell r="C1641" t="str">
            <v>Chaudière-Appalaches</v>
          </cell>
          <cell r="D1641" t="str">
            <v>Doyon(Michel)</v>
          </cell>
          <cell r="F1641" t="str">
            <v>1042, Route 271</v>
          </cell>
          <cell r="G1641" t="str">
            <v>Sainte-Clotilde-de-Beauce</v>
          </cell>
          <cell r="H1641" t="str">
            <v>G0N1C0</v>
          </cell>
          <cell r="I1641">
            <v>418</v>
          </cell>
          <cell r="J1641">
            <v>4272665</v>
          </cell>
          <cell r="K1641">
            <v>44</v>
          </cell>
          <cell r="L1641">
            <v>1790</v>
          </cell>
          <cell r="M1641">
            <v>41</v>
          </cell>
          <cell r="N1641">
            <v>3335</v>
          </cell>
        </row>
        <row r="1642">
          <cell r="A1642">
            <v>796383</v>
          </cell>
          <cell r="B1642" t="str">
            <v>07</v>
          </cell>
          <cell r="C1642" t="str">
            <v>Outaouais</v>
          </cell>
          <cell r="D1642" t="str">
            <v>Egan(Kelvin)</v>
          </cell>
          <cell r="F1642" t="str">
            <v>R.R. 2</v>
          </cell>
          <cell r="G1642" t="str">
            <v>Low</v>
          </cell>
          <cell r="H1642" t="str">
            <v>J0X2C0</v>
          </cell>
          <cell r="I1642">
            <v>819</v>
          </cell>
          <cell r="J1642">
            <v>4223602</v>
          </cell>
          <cell r="K1642">
            <v>106</v>
          </cell>
          <cell r="L1642">
            <v>12749</v>
          </cell>
          <cell r="M1642">
            <v>110</v>
          </cell>
          <cell r="N1642">
            <v>25874</v>
          </cell>
        </row>
        <row r="1643">
          <cell r="A1643">
            <v>797274</v>
          </cell>
          <cell r="B1643" t="str">
            <v>07</v>
          </cell>
          <cell r="C1643" t="str">
            <v>Outaouais</v>
          </cell>
          <cell r="D1643" t="str">
            <v>Derouin(Bruno)</v>
          </cell>
          <cell r="F1643" t="str">
            <v>175, ch. Lac Grosleau</v>
          </cell>
          <cell r="G1643" t="str">
            <v>Ripon</v>
          </cell>
          <cell r="H1643" t="str">
            <v>J0V1V0</v>
          </cell>
          <cell r="I1643">
            <v>819</v>
          </cell>
          <cell r="J1643">
            <v>4282734</v>
          </cell>
          <cell r="K1643">
            <v>14</v>
          </cell>
          <cell r="L1643">
            <v>2639</v>
          </cell>
          <cell r="M1643">
            <v>16</v>
          </cell>
          <cell r="N1643">
            <v>3487</v>
          </cell>
        </row>
        <row r="1644">
          <cell r="A1644">
            <v>798462</v>
          </cell>
          <cell r="B1644" t="str">
            <v>15</v>
          </cell>
          <cell r="C1644" t="str">
            <v>Laurentides</v>
          </cell>
          <cell r="D1644" t="str">
            <v>Labonté(Eric)</v>
          </cell>
          <cell r="F1644" t="str">
            <v>430 St-Étienne</v>
          </cell>
          <cell r="G1644" t="str">
            <v>Saint-Placide</v>
          </cell>
          <cell r="H1644" t="str">
            <v>J0V2B0</v>
          </cell>
          <cell r="I1644">
            <v>450</v>
          </cell>
          <cell r="J1644">
            <v>2584533</v>
          </cell>
          <cell r="K1644">
            <v>100</v>
          </cell>
          <cell r="L1644">
            <v>12587</v>
          </cell>
          <cell r="M1644">
            <v>108</v>
          </cell>
          <cell r="N1644">
            <v>15301</v>
          </cell>
        </row>
        <row r="1645">
          <cell r="A1645">
            <v>798512</v>
          </cell>
          <cell r="B1645" t="str">
            <v>16</v>
          </cell>
          <cell r="C1645" t="str">
            <v>Montérégie</v>
          </cell>
          <cell r="D1645" t="str">
            <v>Ferme Millbrook</v>
          </cell>
          <cell r="E1645" t="str">
            <v>Crandall(Michael Allnutt &amp; Karen)</v>
          </cell>
          <cell r="F1645" t="str">
            <v>259, Jackson Road</v>
          </cell>
          <cell r="G1645" t="str">
            <v>Brome</v>
          </cell>
          <cell r="H1645" t="str">
            <v>J0E1K0</v>
          </cell>
          <cell r="I1645">
            <v>450</v>
          </cell>
          <cell r="J1645">
            <v>2436221</v>
          </cell>
          <cell r="K1645">
            <v>51</v>
          </cell>
          <cell r="L1645">
            <v>4538</v>
          </cell>
          <cell r="M1645">
            <v>52</v>
          </cell>
          <cell r="N1645">
            <v>2247</v>
          </cell>
        </row>
        <row r="1646">
          <cell r="A1646">
            <v>799031</v>
          </cell>
          <cell r="B1646" t="str">
            <v>12</v>
          </cell>
          <cell r="C1646" t="str">
            <v>Chaudière-Appalaches</v>
          </cell>
          <cell r="D1646" t="str">
            <v>2754-1721 Québec inc.</v>
          </cell>
          <cell r="E1646" t="str">
            <v>Camden(Raymond-Michael)</v>
          </cell>
          <cell r="F1646" t="str">
            <v>165, rang St-David</v>
          </cell>
          <cell r="G1646" t="str">
            <v>Saint-Patrice-de-Beaurivage</v>
          </cell>
          <cell r="H1646" t="str">
            <v>G0S1B0</v>
          </cell>
          <cell r="I1646">
            <v>418</v>
          </cell>
          <cell r="J1646">
            <v>5962029</v>
          </cell>
          <cell r="K1646">
            <v>29</v>
          </cell>
          <cell r="L1646">
            <v>3160</v>
          </cell>
          <cell r="M1646">
            <v>25</v>
          </cell>
          <cell r="N1646">
            <v>1703</v>
          </cell>
        </row>
        <row r="1647">
          <cell r="A1647">
            <v>799726</v>
          </cell>
          <cell r="B1647" t="str">
            <v>12</v>
          </cell>
          <cell r="C1647" t="str">
            <v>Chaudière-Appalaches</v>
          </cell>
          <cell r="D1647" t="str">
            <v>Rodrigue(Jacques)</v>
          </cell>
          <cell r="F1647" t="str">
            <v>3425, rang De Léry</v>
          </cell>
          <cell r="G1647" t="str">
            <v>Saint-Simon-les-Mines</v>
          </cell>
          <cell r="H1647" t="str">
            <v>G0M1K0</v>
          </cell>
          <cell r="I1647">
            <v>418</v>
          </cell>
          <cell r="J1647">
            <v>7749566</v>
          </cell>
          <cell r="K1647">
            <v>39</v>
          </cell>
          <cell r="L1647">
            <v>12677</v>
          </cell>
          <cell r="M1647">
            <v>35</v>
          </cell>
          <cell r="N1647">
            <v>6802</v>
          </cell>
        </row>
        <row r="1648">
          <cell r="A1648">
            <v>799759</v>
          </cell>
          <cell r="B1648" t="str">
            <v>07</v>
          </cell>
          <cell r="C1648" t="str">
            <v>Outaouais</v>
          </cell>
          <cell r="D1648" t="str">
            <v>Belisle(Raymond)</v>
          </cell>
          <cell r="F1648" t="str">
            <v>578, ch. Cregheur</v>
          </cell>
          <cell r="G1648" t="str">
            <v>Pontiac</v>
          </cell>
          <cell r="H1648" t="str">
            <v>J0X2G0</v>
          </cell>
          <cell r="I1648">
            <v>819</v>
          </cell>
          <cell r="J1648">
            <v>4552314</v>
          </cell>
          <cell r="K1648">
            <v>45</v>
          </cell>
          <cell r="M1648">
            <v>45</v>
          </cell>
        </row>
        <row r="1649">
          <cell r="A1649">
            <v>800367</v>
          </cell>
          <cell r="B1649" t="str">
            <v>05</v>
          </cell>
          <cell r="C1649" t="str">
            <v>Estrie</v>
          </cell>
          <cell r="D1649" t="str">
            <v>Bolduc(Jean-Pierre)</v>
          </cell>
          <cell r="E1649" t="str">
            <v>Bolduc(Jean-Pierre)</v>
          </cell>
          <cell r="F1649" t="str">
            <v>300, ch. Victoria</v>
          </cell>
          <cell r="G1649" t="str">
            <v>Bury</v>
          </cell>
          <cell r="H1649" t="str">
            <v>J0B1J0</v>
          </cell>
          <cell r="I1649">
            <v>819</v>
          </cell>
          <cell r="J1649">
            <v>8723824</v>
          </cell>
          <cell r="K1649">
            <v>13</v>
          </cell>
          <cell r="L1649">
            <v>2828</v>
          </cell>
        </row>
        <row r="1650">
          <cell r="A1650">
            <v>800508</v>
          </cell>
          <cell r="B1650" t="str">
            <v>12</v>
          </cell>
          <cell r="C1650" t="str">
            <v>Chaudière-Appalaches</v>
          </cell>
          <cell r="D1650" t="str">
            <v>Poulin(Stéphane)</v>
          </cell>
          <cell r="F1650" t="str">
            <v>223, Rang 4 Nord</v>
          </cell>
          <cell r="G1650" t="str">
            <v>Saint-Victor</v>
          </cell>
          <cell r="H1650" t="str">
            <v>G0M2B0</v>
          </cell>
          <cell r="I1650">
            <v>418</v>
          </cell>
          <cell r="J1650">
            <v>5887837</v>
          </cell>
          <cell r="K1650">
            <v>85</v>
          </cell>
          <cell r="L1650">
            <v>20520</v>
          </cell>
          <cell r="M1650">
            <v>76</v>
          </cell>
          <cell r="N1650">
            <v>10698</v>
          </cell>
        </row>
        <row r="1651">
          <cell r="A1651">
            <v>800961</v>
          </cell>
          <cell r="B1651" t="str">
            <v>02</v>
          </cell>
          <cell r="C1651" t="str">
            <v>Saguenay-Lac-Saint-Jean</v>
          </cell>
          <cell r="D1651" t="str">
            <v>Jean(André)</v>
          </cell>
          <cell r="F1651" t="str">
            <v>1450 route St-Alphonse</v>
          </cell>
          <cell r="G1651" t="str">
            <v>Saint-Bruno</v>
          </cell>
          <cell r="H1651" t="str">
            <v>G0W2L0</v>
          </cell>
          <cell r="I1651">
            <v>418</v>
          </cell>
          <cell r="J1651">
            <v>3433807</v>
          </cell>
          <cell r="K1651">
            <v>64</v>
          </cell>
          <cell r="L1651">
            <v>8157</v>
          </cell>
          <cell r="M1651">
            <v>63</v>
          </cell>
          <cell r="N1651">
            <v>7407</v>
          </cell>
        </row>
        <row r="1652">
          <cell r="A1652">
            <v>801183</v>
          </cell>
          <cell r="B1652" t="str">
            <v>02</v>
          </cell>
          <cell r="C1652" t="str">
            <v>Saguenay-Lac-Saint-Jean</v>
          </cell>
          <cell r="D1652" t="str">
            <v>Girard(Dany)</v>
          </cell>
          <cell r="F1652" t="str">
            <v>2759 rang St-Eusèbe</v>
          </cell>
          <cell r="G1652" t="str">
            <v>Saint-Félicien</v>
          </cell>
          <cell r="H1652" t="str">
            <v>G8K2N9</v>
          </cell>
          <cell r="I1652">
            <v>418</v>
          </cell>
          <cell r="J1652">
            <v>6302240</v>
          </cell>
          <cell r="K1652">
            <v>20</v>
          </cell>
          <cell r="M1652">
            <v>21</v>
          </cell>
        </row>
        <row r="1653">
          <cell r="A1653">
            <v>801811</v>
          </cell>
          <cell r="B1653" t="str">
            <v>16</v>
          </cell>
          <cell r="C1653" t="str">
            <v>Montérégie</v>
          </cell>
          <cell r="D1653" t="str">
            <v>Daoust(Maurice)</v>
          </cell>
          <cell r="E1653" t="str">
            <v>Daoust(Maurice)</v>
          </cell>
          <cell r="F1653" t="str">
            <v>1960, route 338</v>
          </cell>
          <cell r="G1653" t="str">
            <v>Les Cèdres</v>
          </cell>
          <cell r="H1653" t="str">
            <v>J7T1L7</v>
          </cell>
          <cell r="I1653">
            <v>450</v>
          </cell>
          <cell r="J1653">
            <v>4524423</v>
          </cell>
          <cell r="K1653">
            <v>46</v>
          </cell>
          <cell r="M1653">
            <v>46</v>
          </cell>
          <cell r="N1653">
            <v>2295</v>
          </cell>
        </row>
        <row r="1654">
          <cell r="A1654">
            <v>801837</v>
          </cell>
          <cell r="B1654" t="str">
            <v>07</v>
          </cell>
          <cell r="C1654" t="str">
            <v>Outaouais</v>
          </cell>
          <cell r="D1654" t="str">
            <v>Tanner(Edward C.)</v>
          </cell>
          <cell r="F1654" t="str">
            <v>C168, 7th Line</v>
          </cell>
          <cell r="G1654" t="str">
            <v>Shawville</v>
          </cell>
          <cell r="H1654" t="str">
            <v>J0X2Y0</v>
          </cell>
          <cell r="I1654">
            <v>819</v>
          </cell>
          <cell r="J1654">
            <v>6473907</v>
          </cell>
          <cell r="K1654">
            <v>68</v>
          </cell>
          <cell r="L1654">
            <v>15422</v>
          </cell>
          <cell r="M1654">
            <v>47</v>
          </cell>
          <cell r="N1654">
            <v>14390</v>
          </cell>
        </row>
        <row r="1655">
          <cell r="A1655">
            <v>802744</v>
          </cell>
          <cell r="B1655" t="str">
            <v>12</v>
          </cell>
          <cell r="C1655" t="str">
            <v>Chaudière-Appalaches</v>
          </cell>
          <cell r="D1655" t="str">
            <v>Ferme Madadrou inc.</v>
          </cell>
          <cell r="E1655" t="str">
            <v>Drouin(Mario)</v>
          </cell>
          <cell r="F1655" t="str">
            <v>216, avenue du Château</v>
          </cell>
          <cell r="G1655" t="str">
            <v>Saint-Elzéar</v>
          </cell>
          <cell r="H1655" t="str">
            <v>G0S2J1</v>
          </cell>
          <cell r="I1655">
            <v>581</v>
          </cell>
          <cell r="J1655">
            <v>2248171</v>
          </cell>
          <cell r="K1655">
            <v>49</v>
          </cell>
          <cell r="L1655">
            <v>10015</v>
          </cell>
        </row>
        <row r="1656">
          <cell r="A1656">
            <v>805218</v>
          </cell>
          <cell r="B1656" t="str">
            <v>17</v>
          </cell>
          <cell r="C1656" t="str">
            <v>Centre-du-Québec</v>
          </cell>
          <cell r="D1656" t="str">
            <v>Asselin Nathalie &amp; Lambert Yvon</v>
          </cell>
          <cell r="E1656" t="str">
            <v>Asselin(Yvon Lambert et Nathalie)</v>
          </cell>
          <cell r="F1656" t="str">
            <v>886, rang 8 Est</v>
          </cell>
          <cell r="G1656" t="str">
            <v>Laurierville</v>
          </cell>
          <cell r="H1656" t="str">
            <v>G0S1P0</v>
          </cell>
          <cell r="I1656">
            <v>819</v>
          </cell>
          <cell r="J1656">
            <v>3654323</v>
          </cell>
          <cell r="K1656">
            <v>78</v>
          </cell>
          <cell r="L1656">
            <v>10401</v>
          </cell>
          <cell r="M1656">
            <v>94</v>
          </cell>
          <cell r="N1656">
            <v>13062</v>
          </cell>
        </row>
        <row r="1657">
          <cell r="A1657">
            <v>805358</v>
          </cell>
          <cell r="B1657" t="str">
            <v>12</v>
          </cell>
          <cell r="C1657" t="str">
            <v>Chaudière-Appalaches</v>
          </cell>
          <cell r="D1657" t="str">
            <v>Chouinard(Richard)</v>
          </cell>
          <cell r="E1657" t="str">
            <v>Chouinard(Richard)</v>
          </cell>
          <cell r="F1657" t="str">
            <v>718, chemin du Moulin</v>
          </cell>
          <cell r="G1657" t="str">
            <v>Saint-Jean-Port-Joli</v>
          </cell>
          <cell r="H1657" t="str">
            <v>G0R3G0</v>
          </cell>
          <cell r="I1657">
            <v>418</v>
          </cell>
          <cell r="J1657">
            <v>5983229</v>
          </cell>
          <cell r="K1657">
            <v>13</v>
          </cell>
        </row>
        <row r="1658">
          <cell r="A1658">
            <v>805416</v>
          </cell>
          <cell r="B1658" t="str">
            <v>05</v>
          </cell>
          <cell r="C1658" t="str">
            <v>Estrie</v>
          </cell>
          <cell r="D1658" t="str">
            <v>Ranch Jordan Hill S.E.N.C.</v>
          </cell>
          <cell r="E1658" t="str">
            <v>Volpe(Rose)</v>
          </cell>
          <cell r="F1658" t="str">
            <v>475 Jordan Hill</v>
          </cell>
          <cell r="G1658" t="str">
            <v>Cookshire-Eaton</v>
          </cell>
          <cell r="H1658" t="str">
            <v>J0B1M0</v>
          </cell>
          <cell r="I1658">
            <v>819</v>
          </cell>
          <cell r="J1658">
            <v>8753220</v>
          </cell>
          <cell r="K1658">
            <v>131</v>
          </cell>
          <cell r="L1658">
            <v>39068</v>
          </cell>
          <cell r="M1658">
            <v>124</v>
          </cell>
          <cell r="N1658">
            <v>41639</v>
          </cell>
        </row>
        <row r="1659">
          <cell r="A1659">
            <v>805952</v>
          </cell>
          <cell r="B1659" t="str">
            <v>14</v>
          </cell>
          <cell r="C1659" t="str">
            <v>Lanaudière</v>
          </cell>
          <cell r="D1659" t="str">
            <v>Deschênes(Michel)</v>
          </cell>
          <cell r="F1659" t="str">
            <v>1631, Notre-Dame</v>
          </cell>
          <cell r="G1659" t="str">
            <v>Saint-Sulpice</v>
          </cell>
          <cell r="H1659" t="str">
            <v>J5W3V4</v>
          </cell>
          <cell r="I1659">
            <v>450</v>
          </cell>
          <cell r="J1659">
            <v>5895849</v>
          </cell>
          <cell r="K1659">
            <v>11</v>
          </cell>
        </row>
        <row r="1660">
          <cell r="A1660">
            <v>806497</v>
          </cell>
          <cell r="B1660" t="str">
            <v>16</v>
          </cell>
          <cell r="C1660" t="str">
            <v>Montérégie</v>
          </cell>
          <cell r="D1660" t="str">
            <v>Groulx France et Swennen Urbain</v>
          </cell>
          <cell r="E1660" t="str">
            <v>Groulx(France)</v>
          </cell>
          <cell r="F1660" t="str">
            <v>567, chemin Philipsburg</v>
          </cell>
          <cell r="G1660" t="str">
            <v>Bedford</v>
          </cell>
          <cell r="H1660" t="str">
            <v>J0J1A0</v>
          </cell>
          <cell r="I1660">
            <v>450</v>
          </cell>
          <cell r="J1660">
            <v>2484407</v>
          </cell>
          <cell r="K1660">
            <v>29</v>
          </cell>
          <cell r="L1660">
            <v>2041</v>
          </cell>
          <cell r="M1660">
            <v>24</v>
          </cell>
          <cell r="N1660">
            <v>5470</v>
          </cell>
        </row>
        <row r="1661">
          <cell r="A1661">
            <v>807016</v>
          </cell>
          <cell r="B1661" t="str">
            <v>05</v>
          </cell>
          <cell r="C1661" t="str">
            <v>Estrie</v>
          </cell>
          <cell r="D1661" t="str">
            <v>Carrier(Jean-Marie)</v>
          </cell>
          <cell r="F1661" t="str">
            <v>924, Rang 9</v>
          </cell>
          <cell r="G1661" t="str">
            <v>Saint-Herménégilde</v>
          </cell>
          <cell r="H1661" t="str">
            <v>J0B2W0</v>
          </cell>
          <cell r="I1661">
            <v>819</v>
          </cell>
          <cell r="J1661">
            <v>8493529</v>
          </cell>
          <cell r="K1661">
            <v>25</v>
          </cell>
          <cell r="M1661">
            <v>27</v>
          </cell>
          <cell r="N1661">
            <v>4546</v>
          </cell>
        </row>
        <row r="1662">
          <cell r="A1662">
            <v>807131</v>
          </cell>
          <cell r="B1662" t="str">
            <v>17</v>
          </cell>
          <cell r="C1662" t="str">
            <v>Centre-du-Québec</v>
          </cell>
          <cell r="D1662" t="str">
            <v>Houle(Bertrand)</v>
          </cell>
          <cell r="F1662" t="str">
            <v>105, route Chartrand</v>
          </cell>
          <cell r="G1662" t="str">
            <v>Lyster</v>
          </cell>
          <cell r="H1662" t="str">
            <v>G0S1V0</v>
          </cell>
          <cell r="I1662">
            <v>819</v>
          </cell>
          <cell r="J1662">
            <v>3895431</v>
          </cell>
          <cell r="K1662">
            <v>41</v>
          </cell>
          <cell r="M1662">
            <v>46</v>
          </cell>
          <cell r="N1662">
            <v>2758</v>
          </cell>
        </row>
        <row r="1663">
          <cell r="A1663">
            <v>807453</v>
          </cell>
          <cell r="B1663" t="str">
            <v>03</v>
          </cell>
          <cell r="C1663" t="str">
            <v>Capitale-Nationale</v>
          </cell>
          <cell r="D1663" t="str">
            <v>Porcherie Roger Gauthier inc.</v>
          </cell>
          <cell r="E1663" t="str">
            <v>Gauthier(Gilles)</v>
          </cell>
          <cell r="F1663" t="str">
            <v>407, rang St-Pierre</v>
          </cell>
          <cell r="G1663" t="str">
            <v>Saint-Irénée</v>
          </cell>
          <cell r="H1663" t="str">
            <v>G0T1V0</v>
          </cell>
          <cell r="I1663">
            <v>418</v>
          </cell>
          <cell r="J1663">
            <v>4523441</v>
          </cell>
          <cell r="K1663">
            <v>50</v>
          </cell>
          <cell r="L1663">
            <v>10402</v>
          </cell>
          <cell r="M1663">
            <v>48</v>
          </cell>
          <cell r="N1663">
            <v>11001</v>
          </cell>
        </row>
        <row r="1664">
          <cell r="A1664">
            <v>808410</v>
          </cell>
          <cell r="B1664" t="str">
            <v>01</v>
          </cell>
          <cell r="C1664" t="str">
            <v>Bas-Saint-Laurent</v>
          </cell>
          <cell r="D1664" t="str">
            <v>Lavoie(Alexandre)</v>
          </cell>
          <cell r="F1664" t="str">
            <v>176 route Adhémar-Joncas</v>
          </cell>
          <cell r="G1664" t="str">
            <v>Matane</v>
          </cell>
          <cell r="H1664" t="str">
            <v>G4W3M6</v>
          </cell>
          <cell r="I1664">
            <v>418</v>
          </cell>
          <cell r="J1664">
            <v>7374300</v>
          </cell>
          <cell r="K1664">
            <v>35</v>
          </cell>
          <cell r="L1664">
            <v>1703</v>
          </cell>
          <cell r="M1664">
            <v>35</v>
          </cell>
          <cell r="N1664">
            <v>9366</v>
          </cell>
        </row>
        <row r="1665">
          <cell r="A1665">
            <v>809244</v>
          </cell>
          <cell r="B1665" t="str">
            <v>17</v>
          </cell>
          <cell r="C1665" t="str">
            <v>Centre-du-Québec</v>
          </cell>
          <cell r="D1665" t="str">
            <v>Giroux(Gaétan)</v>
          </cell>
          <cell r="F1665" t="str">
            <v>656, rang 6, R.R. 4</v>
          </cell>
          <cell r="G1665" t="str">
            <v>Saint-Félix-de-Kingsey</v>
          </cell>
          <cell r="H1665" t="str">
            <v>J0B2T0</v>
          </cell>
          <cell r="I1665">
            <v>819</v>
          </cell>
          <cell r="J1665">
            <v>8482706</v>
          </cell>
          <cell r="K1665">
            <v>31</v>
          </cell>
          <cell r="L1665">
            <v>6814</v>
          </cell>
          <cell r="M1665">
            <v>41</v>
          </cell>
          <cell r="N1665">
            <v>8489</v>
          </cell>
        </row>
        <row r="1666">
          <cell r="A1666">
            <v>809699</v>
          </cell>
          <cell r="B1666" t="str">
            <v>05</v>
          </cell>
          <cell r="C1666" t="str">
            <v>Estrie</v>
          </cell>
          <cell r="D1666" t="str">
            <v>Morin(Marcel)</v>
          </cell>
          <cell r="F1666" t="str">
            <v>213, rang 4</v>
          </cell>
          <cell r="G1666" t="str">
            <v>Saint-Georges-de-Windsor</v>
          </cell>
          <cell r="H1666" t="str">
            <v>J0A1J0</v>
          </cell>
          <cell r="I1666">
            <v>819</v>
          </cell>
          <cell r="J1666">
            <v>8282752</v>
          </cell>
          <cell r="K1666">
            <v>81</v>
          </cell>
          <cell r="L1666">
            <v>9794</v>
          </cell>
          <cell r="M1666">
            <v>85</v>
          </cell>
          <cell r="N1666">
            <v>20358</v>
          </cell>
        </row>
        <row r="1667">
          <cell r="A1667">
            <v>810531</v>
          </cell>
          <cell r="B1667" t="str">
            <v>05</v>
          </cell>
          <cell r="C1667" t="str">
            <v>Estrie</v>
          </cell>
          <cell r="D1667" t="str">
            <v>Sinotte(Martin)</v>
          </cell>
          <cell r="F1667" t="str">
            <v>116, DesRivières</v>
          </cell>
          <cell r="G1667" t="str">
            <v>Saint-Camille</v>
          </cell>
          <cell r="H1667" t="str">
            <v>J0A1G0</v>
          </cell>
          <cell r="I1667">
            <v>819</v>
          </cell>
          <cell r="J1667">
            <v>8282332</v>
          </cell>
          <cell r="K1667">
            <v>10</v>
          </cell>
        </row>
        <row r="1668">
          <cell r="A1668">
            <v>810549</v>
          </cell>
          <cell r="B1668" t="str">
            <v>16</v>
          </cell>
          <cell r="C1668" t="str">
            <v>Montérégie</v>
          </cell>
          <cell r="D1668" t="str">
            <v>Calvarese(Antonio)</v>
          </cell>
          <cell r="F1668" t="str">
            <v>743 Covey Hill</v>
          </cell>
          <cell r="G1668" t="str">
            <v>Havelock</v>
          </cell>
          <cell r="H1668" t="str">
            <v>J0S2C0</v>
          </cell>
          <cell r="I1668">
            <v>450</v>
          </cell>
          <cell r="J1668">
            <v>2473436</v>
          </cell>
          <cell r="K1668">
            <v>26</v>
          </cell>
          <cell r="L1668">
            <v>2898</v>
          </cell>
          <cell r="M1668">
            <v>24</v>
          </cell>
          <cell r="N1668">
            <v>3054</v>
          </cell>
        </row>
        <row r="1669">
          <cell r="A1669">
            <v>811927</v>
          </cell>
          <cell r="B1669" t="str">
            <v>14</v>
          </cell>
          <cell r="C1669" t="str">
            <v>Lanaudière</v>
          </cell>
          <cell r="D1669" t="str">
            <v>Belhumeur(Alain)</v>
          </cell>
          <cell r="E1669" t="str">
            <v>Belhumeur(Alain)</v>
          </cell>
          <cell r="F1669" t="str">
            <v>3188, Grang rang Ste-Catherine</v>
          </cell>
          <cell r="G1669" t="str">
            <v>Saint-Cuthbert</v>
          </cell>
          <cell r="H1669" t="str">
            <v>J0K2C0</v>
          </cell>
          <cell r="I1669">
            <v>450</v>
          </cell>
          <cell r="J1669">
            <v>8363839</v>
          </cell>
          <cell r="K1669">
            <v>87</v>
          </cell>
          <cell r="L1669">
            <v>17118</v>
          </cell>
          <cell r="M1669">
            <v>85</v>
          </cell>
          <cell r="N1669">
            <v>14164</v>
          </cell>
        </row>
        <row r="1670">
          <cell r="A1670">
            <v>812230</v>
          </cell>
          <cell r="B1670" t="str">
            <v>05</v>
          </cell>
          <cell r="C1670" t="str">
            <v>Estrie</v>
          </cell>
          <cell r="D1670" t="str">
            <v>Breault(Réal)</v>
          </cell>
          <cell r="F1670" t="str">
            <v>544, rue Legendre</v>
          </cell>
          <cell r="G1670" t="str">
            <v>Asbestos</v>
          </cell>
          <cell r="H1670" t="str">
            <v>J1T3Z4</v>
          </cell>
          <cell r="I1670">
            <v>819</v>
          </cell>
          <cell r="J1670">
            <v>8795843</v>
          </cell>
          <cell r="K1670">
            <v>39</v>
          </cell>
          <cell r="L1670">
            <v>6023</v>
          </cell>
          <cell r="M1670">
            <v>39</v>
          </cell>
          <cell r="N1670">
            <v>10230</v>
          </cell>
        </row>
        <row r="1671">
          <cell r="A1671">
            <v>812693</v>
          </cell>
          <cell r="B1671" t="str">
            <v>17</v>
          </cell>
          <cell r="C1671" t="str">
            <v>Centre-du-Québec</v>
          </cell>
          <cell r="D1671" t="str">
            <v>Dubois(Ghislain)</v>
          </cell>
          <cell r="F1671" t="str">
            <v>1880, rang 8</v>
          </cell>
          <cell r="G1671" t="str">
            <v>Saint-Wenceslas</v>
          </cell>
          <cell r="H1671" t="str">
            <v>G0Z1J0</v>
          </cell>
          <cell r="I1671">
            <v>819</v>
          </cell>
          <cell r="J1671">
            <v>2247833</v>
          </cell>
          <cell r="K1671">
            <v>93</v>
          </cell>
          <cell r="L1671">
            <v>15635</v>
          </cell>
          <cell r="M1671">
            <v>75</v>
          </cell>
          <cell r="N1671">
            <v>18230</v>
          </cell>
        </row>
        <row r="1672">
          <cell r="A1672">
            <v>813436</v>
          </cell>
          <cell r="B1672" t="str">
            <v>04</v>
          </cell>
          <cell r="C1672" t="str">
            <v>Mauricie</v>
          </cell>
          <cell r="D1672" t="str">
            <v>Vandal(Jacques)</v>
          </cell>
          <cell r="F1672" t="str">
            <v>3240, Boul. St-Jean</v>
          </cell>
          <cell r="G1672" t="str">
            <v>Saint-Maurice</v>
          </cell>
          <cell r="H1672" t="str">
            <v>G0X2X0</v>
          </cell>
          <cell r="I1672">
            <v>819</v>
          </cell>
          <cell r="J1672">
            <v>3797192</v>
          </cell>
          <cell r="K1672">
            <v>33</v>
          </cell>
          <cell r="L1672">
            <v>4603</v>
          </cell>
          <cell r="M1672">
            <v>39</v>
          </cell>
          <cell r="N1672">
            <v>3821</v>
          </cell>
        </row>
        <row r="1673">
          <cell r="A1673">
            <v>813659</v>
          </cell>
          <cell r="B1673" t="str">
            <v>16</v>
          </cell>
          <cell r="C1673" t="str">
            <v>Montérégie</v>
          </cell>
          <cell r="D1673" t="str">
            <v>Ferme Edpa inc.</v>
          </cell>
          <cell r="E1673" t="str">
            <v>Durivage(Raymond)</v>
          </cell>
          <cell r="F1673" t="str">
            <v>279, Lafrenière</v>
          </cell>
          <cell r="G1673" t="str">
            <v>Saint-Édouard</v>
          </cell>
          <cell r="H1673" t="str">
            <v>J0L1Y0</v>
          </cell>
          <cell r="I1673">
            <v>450</v>
          </cell>
          <cell r="J1673">
            <v>4542912</v>
          </cell>
          <cell r="K1673">
            <v>43</v>
          </cell>
          <cell r="L1673">
            <v>8266</v>
          </cell>
          <cell r="M1673">
            <v>39</v>
          </cell>
          <cell r="N1673">
            <v>8005</v>
          </cell>
        </row>
        <row r="1674">
          <cell r="A1674">
            <v>813683</v>
          </cell>
          <cell r="B1674" t="str">
            <v>05</v>
          </cell>
          <cell r="C1674" t="str">
            <v>Estrie</v>
          </cell>
          <cell r="D1674" t="str">
            <v>Lachance Denis &amp; Leblanc Nathalie</v>
          </cell>
          <cell r="E1674" t="str">
            <v>Leblanc(Denis Lachance et Nathalie)</v>
          </cell>
          <cell r="F1674" t="str">
            <v>482, rang 2</v>
          </cell>
          <cell r="G1674" t="str">
            <v>Sherbrooke</v>
          </cell>
          <cell r="H1674" t="str">
            <v>J1C0A9</v>
          </cell>
          <cell r="I1674">
            <v>819</v>
          </cell>
          <cell r="J1674">
            <v>8464946</v>
          </cell>
          <cell r="K1674">
            <v>14</v>
          </cell>
          <cell r="L1674">
            <v>1281</v>
          </cell>
        </row>
        <row r="1675">
          <cell r="A1675">
            <v>813774</v>
          </cell>
          <cell r="B1675" t="str">
            <v>16</v>
          </cell>
          <cell r="C1675" t="str">
            <v>Montérégie</v>
          </cell>
          <cell r="D1675" t="str">
            <v>Ferme les Deux B inc.</v>
          </cell>
          <cell r="E1675" t="str">
            <v>Beaudin(Lise)</v>
          </cell>
          <cell r="F1675" t="str">
            <v>1445, rang St-Paul</v>
          </cell>
          <cell r="G1675" t="str">
            <v>Saint-Rémi</v>
          </cell>
          <cell r="H1675" t="str">
            <v>J0L2L0</v>
          </cell>
          <cell r="I1675">
            <v>450</v>
          </cell>
          <cell r="J1675">
            <v>4546682</v>
          </cell>
          <cell r="K1675">
            <v>470</v>
          </cell>
          <cell r="L1675">
            <v>91222</v>
          </cell>
          <cell r="M1675">
            <v>275</v>
          </cell>
          <cell r="N1675">
            <v>46274</v>
          </cell>
        </row>
        <row r="1676">
          <cell r="A1676">
            <v>814608</v>
          </cell>
          <cell r="B1676" t="str">
            <v>12</v>
          </cell>
          <cell r="C1676" t="str">
            <v>Chaudière-Appalaches</v>
          </cell>
          <cell r="D1676" t="str">
            <v>Vaillancourt(Robert)</v>
          </cell>
          <cell r="F1676" t="str">
            <v>1051, rang St-Pierre</v>
          </cell>
          <cell r="G1676" t="str">
            <v>Sainte-Agathe-de-Lotbinière</v>
          </cell>
          <cell r="H1676" t="str">
            <v>G0S2A0</v>
          </cell>
          <cell r="I1676">
            <v>418</v>
          </cell>
          <cell r="J1676">
            <v>5992371</v>
          </cell>
          <cell r="K1676">
            <v>86</v>
          </cell>
          <cell r="L1676">
            <v>7513</v>
          </cell>
          <cell r="M1676">
            <v>86</v>
          </cell>
          <cell r="N1676">
            <v>7320</v>
          </cell>
        </row>
        <row r="1677">
          <cell r="A1677">
            <v>814665</v>
          </cell>
          <cell r="B1677" t="str">
            <v>01</v>
          </cell>
          <cell r="C1677" t="str">
            <v>Bas-Saint-Laurent</v>
          </cell>
          <cell r="D1677" t="str">
            <v>Bouchard(Stéphane)</v>
          </cell>
          <cell r="F1677" t="str">
            <v>61 route 298 Nord</v>
          </cell>
          <cell r="G1677" t="str">
            <v>Saint-Donat</v>
          </cell>
          <cell r="H1677" t="str">
            <v>G0K1L0</v>
          </cell>
          <cell r="I1677">
            <v>418</v>
          </cell>
          <cell r="J1677">
            <v>7393057</v>
          </cell>
          <cell r="K1677">
            <v>42</v>
          </cell>
          <cell r="L1677">
            <v>3421</v>
          </cell>
          <cell r="M1677">
            <v>40</v>
          </cell>
          <cell r="N1677">
            <v>7481</v>
          </cell>
        </row>
        <row r="1678">
          <cell r="A1678">
            <v>814939</v>
          </cell>
          <cell r="B1678" t="str">
            <v>12</v>
          </cell>
          <cell r="C1678" t="str">
            <v>Chaudière-Appalaches</v>
          </cell>
          <cell r="D1678" t="str">
            <v>Ferme Le Sapin Bleu S.E.N.C.</v>
          </cell>
          <cell r="E1678" t="str">
            <v>Demers(Ghislain)</v>
          </cell>
          <cell r="F1678" t="str">
            <v>40, rang 5</v>
          </cell>
          <cell r="G1678" t="str">
            <v>Saint-Raphaël</v>
          </cell>
          <cell r="H1678" t="str">
            <v>G0R4C0</v>
          </cell>
          <cell r="I1678">
            <v>418</v>
          </cell>
          <cell r="J1678">
            <v>2433359</v>
          </cell>
          <cell r="K1678">
            <v>38</v>
          </cell>
          <cell r="L1678">
            <v>2723</v>
          </cell>
          <cell r="M1678">
            <v>64</v>
          </cell>
          <cell r="N1678">
            <v>1951</v>
          </cell>
        </row>
        <row r="1679">
          <cell r="A1679">
            <v>815019</v>
          </cell>
          <cell r="B1679" t="str">
            <v>12</v>
          </cell>
          <cell r="C1679" t="str">
            <v>Chaudière-Appalaches</v>
          </cell>
          <cell r="D1679" t="str">
            <v>Bissonnette(Alain)</v>
          </cell>
          <cell r="F1679" t="str">
            <v>32, rang 9</v>
          </cell>
          <cell r="G1679" t="str">
            <v>Saint-Damien-de-Buckland</v>
          </cell>
          <cell r="H1679" t="str">
            <v>G0R2Y0</v>
          </cell>
          <cell r="I1679">
            <v>418</v>
          </cell>
          <cell r="J1679">
            <v>7893245</v>
          </cell>
          <cell r="K1679">
            <v>136</v>
          </cell>
          <cell r="L1679">
            <v>12497</v>
          </cell>
          <cell r="M1679">
            <v>146</v>
          </cell>
          <cell r="N1679">
            <v>12290</v>
          </cell>
        </row>
        <row r="1680">
          <cell r="A1680">
            <v>815027</v>
          </cell>
          <cell r="B1680" t="str">
            <v>01</v>
          </cell>
          <cell r="C1680" t="str">
            <v>Bas-Saint-Laurent</v>
          </cell>
          <cell r="D1680" t="str">
            <v>Thériault(Alain)</v>
          </cell>
          <cell r="F1680" t="str">
            <v>C.P. 524</v>
          </cell>
          <cell r="G1680" t="str">
            <v>Saint-Antonin</v>
          </cell>
          <cell r="H1680" t="str">
            <v>G0L2J0</v>
          </cell>
          <cell r="I1680">
            <v>418</v>
          </cell>
          <cell r="J1680">
            <v>8622376</v>
          </cell>
          <cell r="K1680">
            <v>14</v>
          </cell>
          <cell r="L1680">
            <v>7554</v>
          </cell>
          <cell r="M1680">
            <v>32</v>
          </cell>
          <cell r="N1680">
            <v>9546</v>
          </cell>
        </row>
        <row r="1681">
          <cell r="A1681">
            <v>815290</v>
          </cell>
          <cell r="B1681" t="str">
            <v>01</v>
          </cell>
          <cell r="C1681" t="str">
            <v>Bas-Saint-Laurent</v>
          </cell>
          <cell r="D1681" t="str">
            <v>Ferme Fournier et Fils S.E.N.C.</v>
          </cell>
          <cell r="E1681" t="str">
            <v>Fournier(Benoit)</v>
          </cell>
          <cell r="F1681" t="str">
            <v>100 rang Blais Sud</v>
          </cell>
          <cell r="G1681" t="str">
            <v>Saint-Tharcisius</v>
          </cell>
          <cell r="H1681" t="str">
            <v>G0J3G0</v>
          </cell>
          <cell r="I1681">
            <v>418</v>
          </cell>
          <cell r="J1681">
            <v>6294715</v>
          </cell>
          <cell r="K1681">
            <v>90</v>
          </cell>
          <cell r="L1681">
            <v>39450</v>
          </cell>
          <cell r="M1681">
            <v>40</v>
          </cell>
          <cell r="N1681">
            <v>23309</v>
          </cell>
        </row>
        <row r="1682">
          <cell r="A1682">
            <v>815324</v>
          </cell>
          <cell r="B1682" t="str">
            <v>07</v>
          </cell>
          <cell r="C1682" t="str">
            <v>Outaouais</v>
          </cell>
          <cell r="D1682" t="str">
            <v>Angus(Ronald)</v>
          </cell>
          <cell r="F1682" t="str">
            <v>96, route 148</v>
          </cell>
          <cell r="G1682" t="str">
            <v>Bristol</v>
          </cell>
          <cell r="H1682" t="str">
            <v>J0X1G0</v>
          </cell>
          <cell r="I1682">
            <v>819</v>
          </cell>
          <cell r="J1682">
            <v>6472956</v>
          </cell>
          <cell r="K1682">
            <v>25</v>
          </cell>
          <cell r="L1682">
            <v>2511</v>
          </cell>
          <cell r="M1682">
            <v>41</v>
          </cell>
          <cell r="N1682">
            <v>5872</v>
          </cell>
        </row>
        <row r="1683">
          <cell r="A1683">
            <v>815423</v>
          </cell>
          <cell r="B1683" t="str">
            <v>05</v>
          </cell>
          <cell r="C1683" t="str">
            <v>Estrie</v>
          </cell>
          <cell r="D1683" t="str">
            <v>Côté(Yves)</v>
          </cell>
          <cell r="F1683" t="str">
            <v>396 rang Clinton</v>
          </cell>
          <cell r="G1683" t="str">
            <v>Saint-Augustin-de-Woburn</v>
          </cell>
          <cell r="H1683" t="str">
            <v>G0Y1R0</v>
          </cell>
          <cell r="I1683">
            <v>819</v>
          </cell>
          <cell r="J1683">
            <v>5442080</v>
          </cell>
          <cell r="K1683">
            <v>96</v>
          </cell>
          <cell r="L1683">
            <v>8869</v>
          </cell>
          <cell r="M1683">
            <v>108</v>
          </cell>
          <cell r="N1683">
            <v>17787</v>
          </cell>
        </row>
        <row r="1684">
          <cell r="A1684">
            <v>815548</v>
          </cell>
          <cell r="B1684" t="str">
            <v>17</v>
          </cell>
          <cell r="C1684" t="str">
            <v>Centre-du-Québec</v>
          </cell>
          <cell r="D1684" t="str">
            <v>Savoie Manon &amp; Soulières Martin</v>
          </cell>
          <cell r="E1684" t="str">
            <v>Savoie(Martin Soulières et Manon)</v>
          </cell>
          <cell r="F1684" t="str">
            <v>615, rang 10</v>
          </cell>
          <cell r="G1684" t="str">
            <v>Plessisville</v>
          </cell>
          <cell r="H1684" t="str">
            <v>G6L2Y2</v>
          </cell>
          <cell r="I1684">
            <v>819</v>
          </cell>
          <cell r="J1684">
            <v>3628690</v>
          </cell>
          <cell r="K1684">
            <v>30</v>
          </cell>
          <cell r="L1684">
            <v>6193</v>
          </cell>
          <cell r="M1684">
            <v>33</v>
          </cell>
          <cell r="N1684">
            <v>6378</v>
          </cell>
        </row>
        <row r="1685">
          <cell r="A1685">
            <v>815753</v>
          </cell>
          <cell r="B1685" t="str">
            <v>07</v>
          </cell>
          <cell r="C1685" t="str">
            <v>Outaouais</v>
          </cell>
          <cell r="D1685" t="str">
            <v>Caron(Paul)</v>
          </cell>
          <cell r="F1685" t="str">
            <v>612, chemin Point-Comfort</v>
          </cell>
          <cell r="G1685" t="str">
            <v>Gracefield</v>
          </cell>
          <cell r="H1685" t="str">
            <v>J0X1W0</v>
          </cell>
          <cell r="I1685">
            <v>819</v>
          </cell>
          <cell r="J1685">
            <v>4632563</v>
          </cell>
          <cell r="K1685">
            <v>25</v>
          </cell>
          <cell r="L1685">
            <v>3511</v>
          </cell>
        </row>
        <row r="1686">
          <cell r="A1686">
            <v>817460</v>
          </cell>
          <cell r="B1686" t="str">
            <v>12</v>
          </cell>
          <cell r="C1686" t="str">
            <v>Chaudière-Appalaches</v>
          </cell>
          <cell r="D1686" t="str">
            <v>Tanguay(Mario)</v>
          </cell>
          <cell r="F1686" t="str">
            <v>196, route Marcheterre</v>
          </cell>
          <cell r="G1686" t="str">
            <v>Irlande</v>
          </cell>
          <cell r="H1686" t="str">
            <v>G6H2N7</v>
          </cell>
          <cell r="I1686">
            <v>418</v>
          </cell>
          <cell r="J1686">
            <v>4232903</v>
          </cell>
          <cell r="K1686">
            <v>10</v>
          </cell>
        </row>
        <row r="1687">
          <cell r="A1687">
            <v>818872</v>
          </cell>
          <cell r="B1687" t="str">
            <v>12</v>
          </cell>
          <cell r="C1687" t="str">
            <v>Chaudière-Appalaches</v>
          </cell>
          <cell r="D1687" t="str">
            <v>Carrier(Diane)</v>
          </cell>
          <cell r="F1687" t="str">
            <v>510, Route 204</v>
          </cell>
          <cell r="G1687" t="str">
            <v>Sainte-Justine</v>
          </cell>
          <cell r="H1687" t="str">
            <v>G0R1Y0</v>
          </cell>
          <cell r="I1687">
            <v>418</v>
          </cell>
          <cell r="J1687">
            <v>3835107</v>
          </cell>
          <cell r="K1687">
            <v>72</v>
          </cell>
          <cell r="L1687">
            <v>4776</v>
          </cell>
        </row>
        <row r="1688">
          <cell r="A1688">
            <v>819185</v>
          </cell>
          <cell r="B1688" t="str">
            <v>08</v>
          </cell>
          <cell r="C1688" t="str">
            <v>Abitibi-Témiscamingue</v>
          </cell>
          <cell r="D1688" t="str">
            <v>Roy Jacques et Casavant Madeleine</v>
          </cell>
          <cell r="E1688" t="str">
            <v>Roy(Madeleine Casavant et Jacques)</v>
          </cell>
          <cell r="F1688" t="str">
            <v>962, Route 391</v>
          </cell>
          <cell r="G1688" t="str">
            <v>Saint-Eugène-de-Guigues</v>
          </cell>
          <cell r="H1688" t="str">
            <v>J0Z3L0</v>
          </cell>
          <cell r="I1688">
            <v>819</v>
          </cell>
          <cell r="J1688">
            <v>7852388</v>
          </cell>
          <cell r="K1688">
            <v>124</v>
          </cell>
          <cell r="L1688">
            <v>27338</v>
          </cell>
          <cell r="M1688">
            <v>155</v>
          </cell>
          <cell r="N1688">
            <v>32999</v>
          </cell>
        </row>
        <row r="1689">
          <cell r="A1689">
            <v>819615</v>
          </cell>
          <cell r="B1689" t="str">
            <v>16</v>
          </cell>
          <cell r="C1689" t="str">
            <v>Montérégie</v>
          </cell>
          <cell r="D1689" t="str">
            <v>Thompson(John)</v>
          </cell>
          <cell r="F1689" t="str">
            <v>383, route 202</v>
          </cell>
          <cell r="G1689" t="str">
            <v>Hemmingford</v>
          </cell>
          <cell r="H1689" t="str">
            <v>J0L1H0</v>
          </cell>
          <cell r="I1689">
            <v>450</v>
          </cell>
          <cell r="J1689">
            <v>2472557</v>
          </cell>
          <cell r="K1689">
            <v>21</v>
          </cell>
          <cell r="L1689">
            <v>5042</v>
          </cell>
        </row>
        <row r="1690">
          <cell r="A1690">
            <v>819755</v>
          </cell>
          <cell r="B1690" t="str">
            <v>17</v>
          </cell>
          <cell r="C1690" t="str">
            <v>Centre-du-Québec</v>
          </cell>
          <cell r="D1690" t="str">
            <v>Bédard(Frédérick)</v>
          </cell>
          <cell r="E1690" t="str">
            <v>Bédard(Frédérick)</v>
          </cell>
          <cell r="F1690" t="str">
            <v>1498, chemin Dublin</v>
          </cell>
          <cell r="G1690" t="str">
            <v>Inverness</v>
          </cell>
          <cell r="H1690" t="str">
            <v>G0S1K0</v>
          </cell>
          <cell r="I1690">
            <v>418</v>
          </cell>
          <cell r="J1690">
            <v>4533059</v>
          </cell>
          <cell r="K1690">
            <v>30</v>
          </cell>
          <cell r="L1690">
            <v>5057</v>
          </cell>
        </row>
        <row r="1691">
          <cell r="A1691">
            <v>819813</v>
          </cell>
          <cell r="B1691" t="str">
            <v>16</v>
          </cell>
          <cell r="C1691" t="str">
            <v>Montérégie</v>
          </cell>
          <cell r="D1691" t="str">
            <v>Ferme S.L. Robidoux S.E.N.C.</v>
          </cell>
          <cell r="E1691" t="str">
            <v>Robidoux(Sylvain)</v>
          </cell>
          <cell r="F1691" t="str">
            <v>815, route 116 Est</v>
          </cell>
          <cell r="G1691" t="str">
            <v>Sainte-Christine</v>
          </cell>
          <cell r="H1691" t="str">
            <v>J0H1H0</v>
          </cell>
          <cell r="I1691">
            <v>819</v>
          </cell>
          <cell r="J1691">
            <v>8582049</v>
          </cell>
          <cell r="K1691">
            <v>21</v>
          </cell>
          <cell r="L1691">
            <v>3842</v>
          </cell>
          <cell r="M1691">
            <v>22</v>
          </cell>
          <cell r="N1691">
            <v>4484</v>
          </cell>
        </row>
        <row r="1692">
          <cell r="A1692">
            <v>819888</v>
          </cell>
          <cell r="B1692" t="str">
            <v>12</v>
          </cell>
          <cell r="C1692" t="str">
            <v>Chaudière-Appalaches</v>
          </cell>
          <cell r="D1692" t="str">
            <v>Mathieu(Eric)</v>
          </cell>
          <cell r="F1692" t="str">
            <v>1070, Rang 4 Sud</v>
          </cell>
          <cell r="G1692" t="str">
            <v>Saint-Victor</v>
          </cell>
          <cell r="H1692" t="str">
            <v>G0M2B0</v>
          </cell>
          <cell r="I1692">
            <v>418</v>
          </cell>
          <cell r="J1692">
            <v>5883376</v>
          </cell>
          <cell r="K1692">
            <v>11</v>
          </cell>
          <cell r="L1692">
            <v>1701</v>
          </cell>
        </row>
        <row r="1693">
          <cell r="A1693">
            <v>820423</v>
          </cell>
          <cell r="B1693" t="str">
            <v>02</v>
          </cell>
          <cell r="C1693" t="str">
            <v>Saguenay-Lac-Saint-Jean</v>
          </cell>
          <cell r="D1693" t="str">
            <v>Gagné(Guy-Paul)</v>
          </cell>
          <cell r="F1693" t="str">
            <v>143 route 170</v>
          </cell>
          <cell r="G1693" t="str">
            <v>L'Anse-Saint-Jean</v>
          </cell>
          <cell r="H1693" t="str">
            <v>G0V1J0</v>
          </cell>
          <cell r="I1693">
            <v>418</v>
          </cell>
          <cell r="J1693">
            <v>2722525</v>
          </cell>
          <cell r="K1693">
            <v>21</v>
          </cell>
          <cell r="L1693">
            <v>6293</v>
          </cell>
          <cell r="M1693">
            <v>22</v>
          </cell>
          <cell r="N1693">
            <v>5697</v>
          </cell>
        </row>
        <row r="1694">
          <cell r="A1694">
            <v>820449</v>
          </cell>
          <cell r="B1694" t="str">
            <v>02</v>
          </cell>
          <cell r="C1694" t="str">
            <v>Saguenay-Lac-Saint-Jean</v>
          </cell>
          <cell r="D1694" t="str">
            <v>Bouchard(Alphonse)</v>
          </cell>
          <cell r="F1694" t="str">
            <v>2394 boul. Ste-Geneviève</v>
          </cell>
          <cell r="G1694" t="str">
            <v>Canton Tremblay</v>
          </cell>
          <cell r="H1694" t="str">
            <v>G7H5B2</v>
          </cell>
          <cell r="I1694">
            <v>418</v>
          </cell>
          <cell r="J1694">
            <v>5438405</v>
          </cell>
          <cell r="K1694">
            <v>22</v>
          </cell>
          <cell r="L1694">
            <v>4637</v>
          </cell>
          <cell r="M1694">
            <v>24</v>
          </cell>
        </row>
        <row r="1695">
          <cell r="A1695">
            <v>820506</v>
          </cell>
          <cell r="B1695" t="str">
            <v>12</v>
          </cell>
          <cell r="C1695" t="str">
            <v>Chaudière-Appalaches</v>
          </cell>
          <cell r="D1695" t="str">
            <v>Ferme Magali inc.</v>
          </cell>
          <cell r="E1695" t="str">
            <v>Doyon(Marc)</v>
          </cell>
          <cell r="F1695" t="str">
            <v>81 route 275</v>
          </cell>
          <cell r="G1695" t="str">
            <v>Frampton</v>
          </cell>
          <cell r="H1695" t="str">
            <v>G0R1M0</v>
          </cell>
          <cell r="I1695">
            <v>418</v>
          </cell>
          <cell r="J1695">
            <v>4792904</v>
          </cell>
          <cell r="K1695">
            <v>22</v>
          </cell>
          <cell r="M1695">
            <v>19</v>
          </cell>
        </row>
        <row r="1696">
          <cell r="A1696">
            <v>820555</v>
          </cell>
          <cell r="B1696" t="str">
            <v>17</v>
          </cell>
          <cell r="C1696" t="str">
            <v>Centre-du-Québec</v>
          </cell>
          <cell r="D1696" t="str">
            <v>J.J. Barrette &amp; Associés inc.</v>
          </cell>
          <cell r="E1696" t="str">
            <v>Barrette(Jean-Jacques)</v>
          </cell>
          <cell r="F1696" t="str">
            <v>5901, rue Hince</v>
          </cell>
          <cell r="G1696" t="str">
            <v>Chesterville</v>
          </cell>
          <cell r="H1696" t="str">
            <v>G0P1J0</v>
          </cell>
          <cell r="I1696">
            <v>819</v>
          </cell>
          <cell r="J1696">
            <v>3822266</v>
          </cell>
          <cell r="K1696">
            <v>65</v>
          </cell>
          <cell r="L1696">
            <v>7006</v>
          </cell>
          <cell r="M1696">
            <v>65</v>
          </cell>
          <cell r="N1696">
            <v>2251</v>
          </cell>
        </row>
        <row r="1697">
          <cell r="A1697">
            <v>820746</v>
          </cell>
          <cell r="B1697" t="str">
            <v>01</v>
          </cell>
          <cell r="C1697" t="str">
            <v>Bas-Saint-Laurent</v>
          </cell>
          <cell r="D1697" t="str">
            <v>Briand(Rémi)</v>
          </cell>
          <cell r="F1697" t="str">
            <v>rang 6 Ouest</v>
          </cell>
          <cell r="G1697" t="str">
            <v>Saint-Michel-du-Squatec</v>
          </cell>
          <cell r="H1697" t="str">
            <v>G0L4H0</v>
          </cell>
          <cell r="I1697">
            <v>418</v>
          </cell>
          <cell r="J1697">
            <v>8552222</v>
          </cell>
          <cell r="K1697">
            <v>56</v>
          </cell>
          <cell r="L1697">
            <v>12391</v>
          </cell>
          <cell r="M1697">
            <v>52</v>
          </cell>
          <cell r="N1697">
            <v>15867</v>
          </cell>
        </row>
        <row r="1698">
          <cell r="A1698">
            <v>820803</v>
          </cell>
          <cell r="B1698" t="str">
            <v>14</v>
          </cell>
          <cell r="C1698" t="str">
            <v>Lanaudière</v>
          </cell>
          <cell r="D1698" t="str">
            <v>Thouin(Claude)</v>
          </cell>
          <cell r="F1698" t="str">
            <v>3380, rang Ste-Anne</v>
          </cell>
          <cell r="G1698" t="str">
            <v>Saint-Norbert</v>
          </cell>
          <cell r="H1698" t="str">
            <v>J0K3C0</v>
          </cell>
          <cell r="I1698">
            <v>450</v>
          </cell>
          <cell r="J1698">
            <v>8898405</v>
          </cell>
          <cell r="K1698">
            <v>57</v>
          </cell>
          <cell r="L1698">
            <v>12282</v>
          </cell>
          <cell r="M1698">
            <v>49</v>
          </cell>
          <cell r="N1698">
            <v>15808</v>
          </cell>
        </row>
        <row r="1699">
          <cell r="A1699">
            <v>822155</v>
          </cell>
          <cell r="B1699" t="str">
            <v>16</v>
          </cell>
          <cell r="C1699" t="str">
            <v>Montérégie</v>
          </cell>
          <cell r="D1699" t="str">
            <v>Richard Marc et Ste-Marie Diane</v>
          </cell>
          <cell r="E1699" t="str">
            <v>Richard(Marc)</v>
          </cell>
          <cell r="F1699" t="str">
            <v>660 chemin des 30</v>
          </cell>
          <cell r="G1699" t="str">
            <v>Saint-Mathias-sur-Richelieu</v>
          </cell>
          <cell r="H1699" t="str">
            <v>J3L6A2</v>
          </cell>
          <cell r="I1699">
            <v>450</v>
          </cell>
          <cell r="J1699">
            <v>4467920</v>
          </cell>
          <cell r="K1699">
            <v>25</v>
          </cell>
          <cell r="L1699">
            <v>3288</v>
          </cell>
          <cell r="M1699">
            <v>20</v>
          </cell>
          <cell r="N1699">
            <v>4536</v>
          </cell>
        </row>
        <row r="1700">
          <cell r="A1700">
            <v>822338</v>
          </cell>
          <cell r="B1700" t="str">
            <v>05</v>
          </cell>
          <cell r="C1700" t="str">
            <v>Estrie</v>
          </cell>
          <cell r="D1700" t="str">
            <v>Grondin(Gaston)</v>
          </cell>
          <cell r="F1700" t="str">
            <v>54, rang 2</v>
          </cell>
          <cell r="G1700" t="str">
            <v>Wotton</v>
          </cell>
          <cell r="H1700" t="str">
            <v>J0A1N0</v>
          </cell>
          <cell r="I1700">
            <v>819</v>
          </cell>
          <cell r="J1700">
            <v>8796834</v>
          </cell>
          <cell r="K1700">
            <v>61</v>
          </cell>
          <cell r="L1700">
            <v>6993</v>
          </cell>
          <cell r="M1700">
            <v>62</v>
          </cell>
          <cell r="N1700">
            <v>9240</v>
          </cell>
        </row>
        <row r="1701">
          <cell r="A1701">
            <v>822817</v>
          </cell>
          <cell r="B1701" t="str">
            <v>07</v>
          </cell>
          <cell r="C1701" t="str">
            <v>Outaouais</v>
          </cell>
          <cell r="D1701" t="str">
            <v>Bertrand Paul et Carrier Martine</v>
          </cell>
          <cell r="E1701" t="str">
            <v>Carrier(Paul Bertrand Et Martine)</v>
          </cell>
          <cell r="F1701" t="str">
            <v>37, montée des Érables</v>
          </cell>
          <cell r="G1701" t="str">
            <v>L'Ile-du-Grand-Calumet</v>
          </cell>
          <cell r="H1701" t="str">
            <v>J0X1J0</v>
          </cell>
          <cell r="I1701">
            <v>819</v>
          </cell>
          <cell r="J1701">
            <v>6482455</v>
          </cell>
          <cell r="K1701">
            <v>69</v>
          </cell>
          <cell r="L1701">
            <v>15078</v>
          </cell>
          <cell r="M1701">
            <v>75</v>
          </cell>
          <cell r="N1701">
            <v>12917</v>
          </cell>
        </row>
        <row r="1702">
          <cell r="A1702">
            <v>823153</v>
          </cell>
          <cell r="B1702" t="str">
            <v>07</v>
          </cell>
          <cell r="C1702" t="str">
            <v>Outaouais</v>
          </cell>
          <cell r="D1702" t="str">
            <v>Bastien Martine &amp; Joly Normand Jr.</v>
          </cell>
          <cell r="E1702" t="str">
            <v>Joly(Martine Bastien Et Normand Jr.)</v>
          </cell>
          <cell r="F1702" t="str">
            <v>1106, route 105 Nord</v>
          </cell>
          <cell r="G1702" t="str">
            <v>Gracefield</v>
          </cell>
          <cell r="H1702" t="str">
            <v>J0X1W0</v>
          </cell>
          <cell r="I1702">
            <v>819</v>
          </cell>
          <cell r="J1702">
            <v>4630006</v>
          </cell>
          <cell r="K1702">
            <v>24</v>
          </cell>
          <cell r="L1702">
            <v>4125</v>
          </cell>
          <cell r="M1702">
            <v>23</v>
          </cell>
          <cell r="N1702">
            <v>2413</v>
          </cell>
        </row>
        <row r="1703">
          <cell r="A1703">
            <v>823690</v>
          </cell>
          <cell r="B1703" t="str">
            <v>17</v>
          </cell>
          <cell r="C1703" t="str">
            <v>Centre-du-Québec</v>
          </cell>
          <cell r="D1703" t="str">
            <v>Ferme René Plante</v>
          </cell>
          <cell r="E1703" t="str">
            <v>Plante(René)</v>
          </cell>
          <cell r="F1703" t="str">
            <v>238, rue Caron</v>
          </cell>
          <cell r="G1703" t="str">
            <v>Ham-Nord</v>
          </cell>
          <cell r="H1703" t="str">
            <v>G0P1A0</v>
          </cell>
          <cell r="I1703">
            <v>819</v>
          </cell>
          <cell r="J1703">
            <v>3442694</v>
          </cell>
          <cell r="K1703">
            <v>30</v>
          </cell>
          <cell r="L1703">
            <v>10988</v>
          </cell>
          <cell r="M1703">
            <v>31</v>
          </cell>
          <cell r="N1703">
            <v>10476</v>
          </cell>
        </row>
        <row r="1704">
          <cell r="A1704">
            <v>823831</v>
          </cell>
          <cell r="B1704" t="str">
            <v>07</v>
          </cell>
          <cell r="C1704" t="str">
            <v>Outaouais</v>
          </cell>
          <cell r="D1704" t="str">
            <v>Proulx(Richard)</v>
          </cell>
          <cell r="E1704" t="str">
            <v>Proulx(Richard)</v>
          </cell>
          <cell r="F1704" t="str">
            <v>7400, ch. Lac-des-Loups</v>
          </cell>
          <cell r="G1704" t="str">
            <v>Quyon</v>
          </cell>
          <cell r="H1704" t="str">
            <v>J0X2V0</v>
          </cell>
          <cell r="I1704">
            <v>819</v>
          </cell>
          <cell r="J1704">
            <v>4583126</v>
          </cell>
          <cell r="K1704">
            <v>41</v>
          </cell>
          <cell r="L1704">
            <v>3402</v>
          </cell>
          <cell r="M1704">
            <v>67</v>
          </cell>
          <cell r="N1704">
            <v>4863</v>
          </cell>
        </row>
        <row r="1705">
          <cell r="A1705">
            <v>823849</v>
          </cell>
          <cell r="B1705" t="str">
            <v>07</v>
          </cell>
          <cell r="C1705" t="str">
            <v>Outaouais</v>
          </cell>
          <cell r="D1705" t="str">
            <v>McGarry(Emmett)</v>
          </cell>
          <cell r="F1705" t="str">
            <v>1065 chemin des Rapides</v>
          </cell>
          <cell r="G1705" t="str">
            <v>Val-des-Monts</v>
          </cell>
          <cell r="H1705" t="str">
            <v>J8N6M5</v>
          </cell>
          <cell r="I1705">
            <v>819</v>
          </cell>
          <cell r="J1705">
            <v>9865510</v>
          </cell>
          <cell r="K1705">
            <v>29</v>
          </cell>
          <cell r="L1705">
            <v>9002</v>
          </cell>
          <cell r="M1705">
            <v>28</v>
          </cell>
          <cell r="N1705">
            <v>4495</v>
          </cell>
        </row>
        <row r="1706">
          <cell r="A1706">
            <v>825505</v>
          </cell>
          <cell r="B1706" t="str">
            <v>03</v>
          </cell>
          <cell r="C1706" t="str">
            <v>Capitale-Nationale</v>
          </cell>
          <cell r="D1706" t="str">
            <v>Ferme Maraypier inc.</v>
          </cell>
          <cell r="E1706" t="str">
            <v>Dupuis(Pierre)</v>
          </cell>
          <cell r="F1706" t="str">
            <v>2810, avenue Royale</v>
          </cell>
          <cell r="G1706" t="str">
            <v>Saint-Jean-de-l'Ile-d'Orléans</v>
          </cell>
          <cell r="H1706" t="str">
            <v>G0A3W0</v>
          </cell>
          <cell r="I1706">
            <v>418</v>
          </cell>
          <cell r="J1706">
            <v>8290021</v>
          </cell>
          <cell r="K1706">
            <v>25</v>
          </cell>
          <cell r="L1706">
            <v>680</v>
          </cell>
          <cell r="M1706">
            <v>19</v>
          </cell>
          <cell r="N1706">
            <v>454</v>
          </cell>
        </row>
        <row r="1707">
          <cell r="A1707">
            <v>825562</v>
          </cell>
          <cell r="B1707" t="str">
            <v>15</v>
          </cell>
          <cell r="C1707" t="str">
            <v>Laurentides</v>
          </cell>
          <cell r="D1707" t="str">
            <v>Morin(Alain)</v>
          </cell>
          <cell r="F1707" t="str">
            <v>135, rang 1 Wurtèle</v>
          </cell>
          <cell r="G1707" t="str">
            <v>Ferme-Neuve</v>
          </cell>
          <cell r="H1707" t="str">
            <v>J0W1C0</v>
          </cell>
          <cell r="I1707">
            <v>819</v>
          </cell>
          <cell r="J1707">
            <v>5874493</v>
          </cell>
          <cell r="K1707">
            <v>22</v>
          </cell>
          <cell r="L1707">
            <v>1475</v>
          </cell>
        </row>
        <row r="1708">
          <cell r="A1708">
            <v>826859</v>
          </cell>
          <cell r="B1708" t="str">
            <v>07</v>
          </cell>
          <cell r="C1708" t="str">
            <v>Outaouais</v>
          </cell>
          <cell r="D1708" t="str">
            <v>Alary(Pierre-Yvon)</v>
          </cell>
          <cell r="F1708" t="str">
            <v>3239, route 148</v>
          </cell>
          <cell r="G1708" t="str">
            <v>Pontiac</v>
          </cell>
          <cell r="H1708" t="str">
            <v>J0X2G0</v>
          </cell>
          <cell r="I1708">
            <v>819</v>
          </cell>
          <cell r="J1708">
            <v>4552572</v>
          </cell>
          <cell r="K1708">
            <v>31</v>
          </cell>
          <cell r="L1708">
            <v>9667</v>
          </cell>
        </row>
        <row r="1709">
          <cell r="A1709">
            <v>827428</v>
          </cell>
          <cell r="B1709" t="str">
            <v>07</v>
          </cell>
          <cell r="C1709" t="str">
            <v>Outaouais</v>
          </cell>
          <cell r="D1709" t="str">
            <v>Lafontaine(Ernest)</v>
          </cell>
          <cell r="E1709" t="str">
            <v>Lafontaine(Marc)</v>
          </cell>
          <cell r="F1709" t="str">
            <v>183, chemin du rang 6</v>
          </cell>
          <cell r="G1709" t="str">
            <v>Montcerf-Lytton</v>
          </cell>
          <cell r="H1709" t="str">
            <v>J0W1N0</v>
          </cell>
          <cell r="I1709">
            <v>0</v>
          </cell>
          <cell r="J1709">
            <v>0</v>
          </cell>
          <cell r="K1709">
            <v>45</v>
          </cell>
          <cell r="L1709">
            <v>10432</v>
          </cell>
        </row>
        <row r="1710">
          <cell r="A1710">
            <v>827550</v>
          </cell>
          <cell r="B1710" t="str">
            <v>01</v>
          </cell>
          <cell r="C1710" t="str">
            <v>Bas-Saint-Laurent</v>
          </cell>
          <cell r="D1710" t="str">
            <v>Bouchard(Roméo)</v>
          </cell>
          <cell r="F1710" t="str">
            <v>158, des Frontières Ouest</v>
          </cell>
          <cell r="G1710" t="str">
            <v>Rivière-Bleue</v>
          </cell>
          <cell r="H1710" t="str">
            <v>G0L2B0</v>
          </cell>
          <cell r="I1710">
            <v>418</v>
          </cell>
          <cell r="J1710">
            <v>8935826</v>
          </cell>
          <cell r="K1710">
            <v>27</v>
          </cell>
          <cell r="L1710">
            <v>2598</v>
          </cell>
          <cell r="M1710">
            <v>27</v>
          </cell>
          <cell r="N1710">
            <v>6731</v>
          </cell>
        </row>
        <row r="1711">
          <cell r="A1711">
            <v>828228</v>
          </cell>
          <cell r="B1711" t="str">
            <v>14</v>
          </cell>
          <cell r="C1711" t="str">
            <v>Lanaudière</v>
          </cell>
          <cell r="D1711" t="str">
            <v>Barrette(Philippe)</v>
          </cell>
          <cell r="E1711" t="str">
            <v>Barrette(Père)(José)</v>
          </cell>
          <cell r="F1711" t="str">
            <v>171 rang St-Joachim</v>
          </cell>
          <cell r="G1711" t="str">
            <v>Saint-Barthélemy</v>
          </cell>
          <cell r="H1711" t="str">
            <v>J0K1X0</v>
          </cell>
          <cell r="I1711">
            <v>450</v>
          </cell>
          <cell r="J1711">
            <v>8851382</v>
          </cell>
          <cell r="K1711">
            <v>91</v>
          </cell>
          <cell r="L1711">
            <v>5017</v>
          </cell>
          <cell r="M1711">
            <v>100</v>
          </cell>
          <cell r="N1711">
            <v>22778</v>
          </cell>
        </row>
        <row r="1712">
          <cell r="A1712">
            <v>828541</v>
          </cell>
          <cell r="B1712" t="str">
            <v>16</v>
          </cell>
          <cell r="C1712" t="str">
            <v>Montérégie</v>
          </cell>
          <cell r="D1712" t="str">
            <v>Paquette(Sylvain)</v>
          </cell>
          <cell r="F1712" t="str">
            <v>192 Ridge, R.R. 1</v>
          </cell>
          <cell r="G1712" t="str">
            <v>Stanbridge East</v>
          </cell>
          <cell r="H1712" t="str">
            <v>J0J2H0</v>
          </cell>
          <cell r="I1712">
            <v>450</v>
          </cell>
          <cell r="J1712">
            <v>2487436</v>
          </cell>
          <cell r="K1712">
            <v>18</v>
          </cell>
          <cell r="L1712">
            <v>545</v>
          </cell>
        </row>
        <row r="1713">
          <cell r="A1713">
            <v>829317</v>
          </cell>
          <cell r="B1713" t="str">
            <v>12</v>
          </cell>
          <cell r="C1713" t="str">
            <v>Chaudière-Appalaches</v>
          </cell>
          <cell r="D1713" t="str">
            <v>Veilleux(Pierre)</v>
          </cell>
          <cell r="E1713" t="str">
            <v>Veilleux(Pierre)</v>
          </cell>
          <cell r="F1713" t="str">
            <v>284, Route 271</v>
          </cell>
          <cell r="G1713" t="str">
            <v>Saint-Benoît-Labre</v>
          </cell>
          <cell r="H1713" t="str">
            <v>G0M1P0</v>
          </cell>
          <cell r="I1713">
            <v>418</v>
          </cell>
          <cell r="J1713">
            <v>2275656</v>
          </cell>
          <cell r="K1713">
            <v>12</v>
          </cell>
        </row>
        <row r="1714">
          <cell r="A1714">
            <v>829374</v>
          </cell>
          <cell r="B1714" t="str">
            <v>12</v>
          </cell>
          <cell r="C1714" t="str">
            <v>Chaudière-Appalaches</v>
          </cell>
          <cell r="D1714" t="str">
            <v>Ferme L.S. Bolduc inc.</v>
          </cell>
          <cell r="E1714" t="str">
            <v>Bolduc(Léandre)</v>
          </cell>
          <cell r="F1714" t="str">
            <v>198, rang Ste-Suzanne</v>
          </cell>
          <cell r="G1714" t="str">
            <v>Sainte-Marguerite (de Beauce)</v>
          </cell>
          <cell r="H1714" t="str">
            <v>G0S2X0</v>
          </cell>
          <cell r="I1714">
            <v>418</v>
          </cell>
          <cell r="J1714">
            <v>9353167</v>
          </cell>
          <cell r="K1714">
            <v>46</v>
          </cell>
          <cell r="L1714">
            <v>7208</v>
          </cell>
          <cell r="M1714">
            <v>44</v>
          </cell>
          <cell r="N1714">
            <v>7077</v>
          </cell>
        </row>
        <row r="1715">
          <cell r="A1715">
            <v>829655</v>
          </cell>
          <cell r="B1715" t="str">
            <v>16</v>
          </cell>
          <cell r="C1715" t="str">
            <v>Montérégie</v>
          </cell>
          <cell r="D1715" t="str">
            <v>Stairs(Andrew)</v>
          </cell>
          <cell r="F1715" t="str">
            <v>351 Moore Road</v>
          </cell>
          <cell r="G1715" t="str">
            <v>Hemmingford</v>
          </cell>
          <cell r="H1715" t="str">
            <v>J0L1H0</v>
          </cell>
          <cell r="I1715">
            <v>450</v>
          </cell>
          <cell r="J1715">
            <v>2470143</v>
          </cell>
          <cell r="K1715">
            <v>53</v>
          </cell>
          <cell r="L1715">
            <v>2886</v>
          </cell>
        </row>
        <row r="1716">
          <cell r="A1716">
            <v>830075</v>
          </cell>
          <cell r="B1716" t="str">
            <v>17</v>
          </cell>
          <cell r="C1716" t="str">
            <v>Centre-du-Québec</v>
          </cell>
          <cell r="D1716" t="str">
            <v>Pelletier(Luc)</v>
          </cell>
          <cell r="F1716" t="str">
            <v>330, rang 7</v>
          </cell>
          <cell r="G1716" t="str">
            <v>Saint-Cyrille-de-Wendover</v>
          </cell>
          <cell r="H1716" t="str">
            <v>J1Z1N8</v>
          </cell>
          <cell r="I1716">
            <v>819</v>
          </cell>
          <cell r="J1716">
            <v>3972858</v>
          </cell>
          <cell r="K1716">
            <v>21</v>
          </cell>
          <cell r="L1716">
            <v>1100</v>
          </cell>
          <cell r="M1716">
            <v>22</v>
          </cell>
          <cell r="N1716">
            <v>1954</v>
          </cell>
        </row>
        <row r="1717">
          <cell r="A1717">
            <v>830224</v>
          </cell>
          <cell r="B1717" t="str">
            <v>07</v>
          </cell>
          <cell r="C1717" t="str">
            <v>Outaouais</v>
          </cell>
          <cell r="D1717" t="str">
            <v>Kavanagh(Patrick)</v>
          </cell>
          <cell r="F1717" t="str">
            <v>R.R. 4, 1766, Route 148</v>
          </cell>
          <cell r="G1717" t="str">
            <v>Campbell's Bay</v>
          </cell>
          <cell r="H1717" t="str">
            <v>J0X1K0</v>
          </cell>
          <cell r="I1717">
            <v>819</v>
          </cell>
          <cell r="J1717">
            <v>6482251</v>
          </cell>
          <cell r="K1717">
            <v>113</v>
          </cell>
          <cell r="L1717">
            <v>30002</v>
          </cell>
          <cell r="M1717">
            <v>109</v>
          </cell>
          <cell r="N1717">
            <v>35347</v>
          </cell>
        </row>
        <row r="1718">
          <cell r="A1718">
            <v>830489</v>
          </cell>
          <cell r="B1718" t="str">
            <v>08</v>
          </cell>
          <cell r="C1718" t="str">
            <v>Abitibi-Témiscamingue</v>
          </cell>
          <cell r="D1718" t="str">
            <v>Renaud(Alfred)</v>
          </cell>
          <cell r="F1718" t="str">
            <v>174, route 101</v>
          </cell>
          <cell r="G1718" t="str">
            <v>Nédélec</v>
          </cell>
          <cell r="H1718" t="str">
            <v>J0Z2Z0</v>
          </cell>
          <cell r="I1718">
            <v>819</v>
          </cell>
          <cell r="J1718">
            <v>7842166</v>
          </cell>
          <cell r="K1718">
            <v>33</v>
          </cell>
          <cell r="L1718">
            <v>1701</v>
          </cell>
          <cell r="M1718">
            <v>26</v>
          </cell>
          <cell r="N1718">
            <v>1270</v>
          </cell>
        </row>
        <row r="1719">
          <cell r="A1719">
            <v>830497</v>
          </cell>
          <cell r="B1719" t="str">
            <v>12</v>
          </cell>
          <cell r="C1719" t="str">
            <v>Chaudière-Appalaches</v>
          </cell>
          <cell r="D1719" t="str">
            <v>Ferme Selec S.E.N.C.</v>
          </cell>
          <cell r="E1719" t="str">
            <v>Turmel(Simon)</v>
          </cell>
          <cell r="F1719" t="str">
            <v>1680, route Kennedy Sud</v>
          </cell>
          <cell r="G1719" t="str">
            <v>Sainte-Marie</v>
          </cell>
          <cell r="H1719" t="str">
            <v>G6E3A7</v>
          </cell>
          <cell r="I1719">
            <v>418</v>
          </cell>
          <cell r="J1719">
            <v>3872138</v>
          </cell>
          <cell r="K1719">
            <v>58</v>
          </cell>
          <cell r="L1719">
            <v>15583</v>
          </cell>
          <cell r="M1719">
            <v>53</v>
          </cell>
          <cell r="N1719">
            <v>23969</v>
          </cell>
        </row>
        <row r="1720">
          <cell r="A1720">
            <v>830554</v>
          </cell>
          <cell r="B1720" t="str">
            <v>15</v>
          </cell>
          <cell r="C1720" t="str">
            <v>Laurentides</v>
          </cell>
          <cell r="D1720" t="str">
            <v>Thomas(Michael)</v>
          </cell>
          <cell r="F1720" t="str">
            <v>59, route du Long Sault</v>
          </cell>
          <cell r="G1720" t="str">
            <v>Saint-André-d'Argenteuil</v>
          </cell>
          <cell r="H1720" t="str">
            <v>J0V1X0</v>
          </cell>
          <cell r="I1720">
            <v>613</v>
          </cell>
          <cell r="J1720">
            <v>2125090</v>
          </cell>
          <cell r="K1720">
            <v>26</v>
          </cell>
          <cell r="L1720">
            <v>2454</v>
          </cell>
          <cell r="M1720">
            <v>33</v>
          </cell>
        </row>
        <row r="1721">
          <cell r="A1721">
            <v>830737</v>
          </cell>
          <cell r="B1721" t="str">
            <v>05</v>
          </cell>
          <cell r="C1721" t="str">
            <v>Estrie</v>
          </cell>
          <cell r="D1721" t="str">
            <v>Ferme Boréalis inc.</v>
          </cell>
          <cell r="E1721" t="str">
            <v>Tétreault(Lynda)</v>
          </cell>
          <cell r="F1721" t="str">
            <v>236, ch. Lisgar</v>
          </cell>
          <cell r="G1721" t="str">
            <v>Ulverton</v>
          </cell>
          <cell r="H1721" t="str">
            <v>J0B2B0</v>
          </cell>
          <cell r="I1721">
            <v>819</v>
          </cell>
          <cell r="J1721">
            <v>8262056</v>
          </cell>
          <cell r="K1721">
            <v>35</v>
          </cell>
          <cell r="L1721">
            <v>4082</v>
          </cell>
          <cell r="M1721">
            <v>35</v>
          </cell>
          <cell r="N1721">
            <v>10794</v>
          </cell>
        </row>
        <row r="1722">
          <cell r="A1722">
            <v>830802</v>
          </cell>
          <cell r="B1722" t="str">
            <v>08</v>
          </cell>
          <cell r="C1722" t="str">
            <v>Abitibi-Témiscamingue</v>
          </cell>
          <cell r="D1722" t="str">
            <v>Ferme Allopierre inc.</v>
          </cell>
          <cell r="E1722" t="str">
            <v>Pierre(Louise Sévigny Et Alain St-)</v>
          </cell>
          <cell r="F1722" t="str">
            <v>497, rang 9, R.R.1</v>
          </cell>
          <cell r="G1722" t="str">
            <v>Dupuy</v>
          </cell>
          <cell r="H1722" t="str">
            <v>J0Z1X0</v>
          </cell>
          <cell r="I1722">
            <v>819</v>
          </cell>
          <cell r="J1722">
            <v>7832220</v>
          </cell>
          <cell r="K1722">
            <v>54</v>
          </cell>
          <cell r="M1722">
            <v>54</v>
          </cell>
          <cell r="N1722">
            <v>14860</v>
          </cell>
        </row>
        <row r="1723">
          <cell r="A1723">
            <v>831362</v>
          </cell>
          <cell r="B1723" t="str">
            <v>12</v>
          </cell>
          <cell r="C1723" t="str">
            <v>Chaudière-Appalaches</v>
          </cell>
          <cell r="D1723" t="str">
            <v>Ferme C. Pelletier &amp; Fils S.E.N.C.</v>
          </cell>
          <cell r="E1723" t="str">
            <v>Pelletier(Steve et Camille)</v>
          </cell>
          <cell r="F1723" t="str">
            <v>110, rang des Pelletier</v>
          </cell>
          <cell r="G1723" t="str">
            <v>Saint-Aubert</v>
          </cell>
          <cell r="H1723" t="str">
            <v>G0R2R0</v>
          </cell>
          <cell r="I1723">
            <v>418</v>
          </cell>
          <cell r="J1723">
            <v>5986585</v>
          </cell>
          <cell r="K1723">
            <v>68</v>
          </cell>
          <cell r="L1723">
            <v>9091</v>
          </cell>
          <cell r="M1723">
            <v>63</v>
          </cell>
          <cell r="N1723">
            <v>12147</v>
          </cell>
        </row>
        <row r="1724">
          <cell r="A1724">
            <v>831396</v>
          </cell>
          <cell r="B1724" t="str">
            <v>05</v>
          </cell>
          <cell r="C1724" t="str">
            <v>Estrie</v>
          </cell>
          <cell r="D1724" t="str">
            <v>Vallée(Patrick)</v>
          </cell>
          <cell r="F1724" t="str">
            <v>400, chemin Gamache</v>
          </cell>
          <cell r="G1724" t="str">
            <v>Cookshire-Eaton</v>
          </cell>
          <cell r="H1724" t="str">
            <v>J0B1M0</v>
          </cell>
          <cell r="I1724">
            <v>819</v>
          </cell>
          <cell r="J1724">
            <v>8755858</v>
          </cell>
          <cell r="K1724">
            <v>23</v>
          </cell>
          <cell r="L1724">
            <v>340</v>
          </cell>
          <cell r="M1724">
            <v>18</v>
          </cell>
          <cell r="N1724">
            <v>1883</v>
          </cell>
        </row>
        <row r="1725">
          <cell r="A1725">
            <v>832733</v>
          </cell>
          <cell r="B1725" t="str">
            <v>11</v>
          </cell>
          <cell r="C1725" t="str">
            <v>Gaspésie-Iles-de-la-Madeleine</v>
          </cell>
          <cell r="D1725" t="str">
            <v>Boissonnault(Doris)</v>
          </cell>
          <cell r="F1725" t="str">
            <v>367, boulevard Perron Est</v>
          </cell>
          <cell r="G1725" t="str">
            <v>Caplan</v>
          </cell>
          <cell r="H1725" t="str">
            <v>G0C1H0</v>
          </cell>
          <cell r="I1725">
            <v>418</v>
          </cell>
          <cell r="J1725">
            <v>3885190</v>
          </cell>
          <cell r="K1725">
            <v>31</v>
          </cell>
          <cell r="L1725">
            <v>2945</v>
          </cell>
          <cell r="M1725">
            <v>33</v>
          </cell>
          <cell r="N1725">
            <v>3643</v>
          </cell>
        </row>
        <row r="1726">
          <cell r="A1726">
            <v>832873</v>
          </cell>
          <cell r="B1726" t="str">
            <v>05</v>
          </cell>
          <cell r="C1726" t="str">
            <v>Estrie</v>
          </cell>
          <cell r="D1726" t="str">
            <v>McElroy(Marvin)</v>
          </cell>
          <cell r="F1726" t="str">
            <v>235, rte 143</v>
          </cell>
          <cell r="G1726" t="str">
            <v>Windsor</v>
          </cell>
          <cell r="H1726" t="str">
            <v>J1S1L5</v>
          </cell>
          <cell r="I1726">
            <v>819</v>
          </cell>
          <cell r="J1726">
            <v>8454496</v>
          </cell>
          <cell r="K1726">
            <v>105</v>
          </cell>
          <cell r="L1726">
            <v>7338</v>
          </cell>
          <cell r="M1726">
            <v>101</v>
          </cell>
          <cell r="N1726">
            <v>11796</v>
          </cell>
        </row>
        <row r="1727">
          <cell r="A1727">
            <v>833194</v>
          </cell>
          <cell r="B1727" t="str">
            <v>07</v>
          </cell>
          <cell r="C1727" t="str">
            <v>Outaouais</v>
          </cell>
          <cell r="D1727" t="str">
            <v>Giasson(Jean)</v>
          </cell>
          <cell r="F1727" t="str">
            <v>108, chemin Grondin</v>
          </cell>
          <cell r="G1727" t="str">
            <v>Aumond</v>
          </cell>
          <cell r="H1727" t="str">
            <v>J0W1W0</v>
          </cell>
          <cell r="I1727">
            <v>819</v>
          </cell>
          <cell r="J1727">
            <v>4491470</v>
          </cell>
          <cell r="K1727">
            <v>13</v>
          </cell>
          <cell r="L1727">
            <v>12928</v>
          </cell>
          <cell r="N1727">
            <v>12243</v>
          </cell>
        </row>
        <row r="1728">
          <cell r="A1728">
            <v>834358</v>
          </cell>
          <cell r="B1728" t="str">
            <v>05</v>
          </cell>
          <cell r="C1728" t="str">
            <v>Estrie</v>
          </cell>
          <cell r="D1728" t="str">
            <v>Bowker(Jeffrey)</v>
          </cell>
          <cell r="F1728" t="str">
            <v>101, ch. de la Rivière Nord</v>
          </cell>
          <cell r="G1728" t="str">
            <v>Sawyerville</v>
          </cell>
          <cell r="H1728" t="str">
            <v>J0B3A0</v>
          </cell>
          <cell r="I1728">
            <v>819</v>
          </cell>
          <cell r="J1728">
            <v>8893210</v>
          </cell>
          <cell r="K1728">
            <v>37</v>
          </cell>
          <cell r="L1728">
            <v>2479</v>
          </cell>
          <cell r="M1728">
            <v>28</v>
          </cell>
          <cell r="N1728">
            <v>1089</v>
          </cell>
        </row>
        <row r="1729">
          <cell r="A1729">
            <v>834986</v>
          </cell>
          <cell r="B1729" t="str">
            <v>16</v>
          </cell>
          <cell r="C1729" t="str">
            <v>Montérégie</v>
          </cell>
          <cell r="D1729" t="str">
            <v>Ferme Maurida</v>
          </cell>
          <cell r="E1729" t="str">
            <v>Vincent(Chantal Robidoux &amp; Richard)</v>
          </cell>
          <cell r="F1729" t="str">
            <v>250, chemin de Granby</v>
          </cell>
          <cell r="G1729" t="str">
            <v>Bromont</v>
          </cell>
          <cell r="H1729" t="str">
            <v>J2L1G5</v>
          </cell>
          <cell r="I1729">
            <v>450</v>
          </cell>
          <cell r="J1729">
            <v>5344141</v>
          </cell>
          <cell r="K1729">
            <v>26</v>
          </cell>
          <cell r="L1729">
            <v>8524</v>
          </cell>
          <cell r="M1729">
            <v>25</v>
          </cell>
          <cell r="N1729">
            <v>2286</v>
          </cell>
        </row>
        <row r="1730">
          <cell r="A1730">
            <v>835199</v>
          </cell>
          <cell r="B1730" t="str">
            <v>04</v>
          </cell>
          <cell r="C1730" t="str">
            <v>Mauricie</v>
          </cell>
          <cell r="D1730" t="str">
            <v>Ferme Algo S.N.C.</v>
          </cell>
          <cell r="E1730" t="str">
            <v>Allard(Daniel)</v>
          </cell>
          <cell r="F1730" t="str">
            <v>1570, chemin St-Georges</v>
          </cell>
          <cell r="G1730" t="str">
            <v>Sainte-Thècle</v>
          </cell>
          <cell r="H1730" t="str">
            <v>G0X3G0</v>
          </cell>
          <cell r="I1730">
            <v>418</v>
          </cell>
          <cell r="J1730">
            <v>2893460</v>
          </cell>
          <cell r="K1730">
            <v>60</v>
          </cell>
          <cell r="M1730">
            <v>60</v>
          </cell>
        </row>
        <row r="1731">
          <cell r="A1731">
            <v>835264</v>
          </cell>
          <cell r="B1731" t="str">
            <v>07</v>
          </cell>
          <cell r="C1731" t="str">
            <v>Outaouais</v>
          </cell>
          <cell r="D1731" t="str">
            <v>Vaillant(René Charles)</v>
          </cell>
          <cell r="E1731" t="str">
            <v>Vaillant(René Charles)</v>
          </cell>
          <cell r="F1731" t="str">
            <v>220, ch. Lebrun</v>
          </cell>
          <cell r="G1731" t="str">
            <v>Pontiac</v>
          </cell>
          <cell r="H1731" t="str">
            <v>J0X2G0</v>
          </cell>
          <cell r="I1731">
            <v>819</v>
          </cell>
          <cell r="J1731">
            <v>4552546</v>
          </cell>
          <cell r="K1731">
            <v>96</v>
          </cell>
          <cell r="M1731">
            <v>93</v>
          </cell>
        </row>
        <row r="1732">
          <cell r="A1732">
            <v>836072</v>
          </cell>
          <cell r="B1732" t="str">
            <v>05</v>
          </cell>
          <cell r="C1732" t="str">
            <v>Estrie</v>
          </cell>
          <cell r="D1732" t="str">
            <v>Gilbert(Andrée)</v>
          </cell>
          <cell r="E1732" t="str">
            <v>Pinard(Éric)</v>
          </cell>
          <cell r="F1732" t="str">
            <v>90, rte 249</v>
          </cell>
          <cell r="G1732" t="str">
            <v>Saint-Georges-de-Windsor</v>
          </cell>
          <cell r="H1732" t="str">
            <v>J0A1J0</v>
          </cell>
          <cell r="I1732">
            <v>819</v>
          </cell>
          <cell r="J1732">
            <v>8280383</v>
          </cell>
          <cell r="K1732">
            <v>42</v>
          </cell>
          <cell r="L1732">
            <v>13096</v>
          </cell>
        </row>
        <row r="1733">
          <cell r="A1733">
            <v>836528</v>
          </cell>
          <cell r="B1733" t="str">
            <v>12</v>
          </cell>
          <cell r="C1733" t="str">
            <v>Chaudière-Appalaches</v>
          </cell>
          <cell r="D1733" t="str">
            <v>Lessard(Alain)</v>
          </cell>
          <cell r="E1733" t="str">
            <v>Lessard(Alain)</v>
          </cell>
          <cell r="F1733" t="str">
            <v>565, rang Ste-Caroline</v>
          </cell>
          <cell r="G1733" t="str">
            <v>Saint-Victor</v>
          </cell>
          <cell r="H1733" t="str">
            <v>G0M2B0</v>
          </cell>
          <cell r="I1733">
            <v>418</v>
          </cell>
          <cell r="J1733">
            <v>5884404</v>
          </cell>
          <cell r="K1733">
            <v>1217</v>
          </cell>
          <cell r="L1733">
            <v>154224</v>
          </cell>
          <cell r="M1733">
            <v>1226</v>
          </cell>
          <cell r="N1733">
            <v>179898</v>
          </cell>
        </row>
        <row r="1734">
          <cell r="A1734">
            <v>836692</v>
          </cell>
          <cell r="B1734" t="str">
            <v>07</v>
          </cell>
          <cell r="C1734" t="str">
            <v>Outaouais</v>
          </cell>
          <cell r="D1734" t="str">
            <v>Paul Kelly &amp; Suzanne Leonard</v>
          </cell>
          <cell r="E1734" t="str">
            <v>Kelly(Paul Et Suzanne)</v>
          </cell>
          <cell r="F1734" t="str">
            <v>116, rang 5</v>
          </cell>
          <cell r="G1734" t="str">
            <v>l'isle-aux-Allumettes</v>
          </cell>
          <cell r="H1734" t="str">
            <v>J0X1M0</v>
          </cell>
          <cell r="I1734">
            <v>819</v>
          </cell>
          <cell r="J1734">
            <v>6892979</v>
          </cell>
          <cell r="K1734">
            <v>283</v>
          </cell>
          <cell r="L1734">
            <v>68720</v>
          </cell>
          <cell r="M1734">
            <v>286</v>
          </cell>
          <cell r="N1734">
            <v>85277</v>
          </cell>
        </row>
        <row r="1735">
          <cell r="A1735">
            <v>837799</v>
          </cell>
          <cell r="B1735" t="str">
            <v>05</v>
          </cell>
          <cell r="C1735" t="str">
            <v>Estrie</v>
          </cell>
          <cell r="D1735" t="str">
            <v>Inkel(Daniel)</v>
          </cell>
          <cell r="E1735" t="str">
            <v>Inkel(Daniel)</v>
          </cell>
          <cell r="F1735" t="str">
            <v>1783, ch. Moreau</v>
          </cell>
          <cell r="G1735" t="str">
            <v>Ayer's Cliff</v>
          </cell>
          <cell r="H1735" t="str">
            <v>J0B1C0</v>
          </cell>
          <cell r="I1735">
            <v>819</v>
          </cell>
          <cell r="J1735">
            <v>8492647</v>
          </cell>
          <cell r="K1735">
            <v>31</v>
          </cell>
          <cell r="L1735">
            <v>7121</v>
          </cell>
          <cell r="M1735">
            <v>35</v>
          </cell>
          <cell r="N1735">
            <v>6875</v>
          </cell>
        </row>
        <row r="1736">
          <cell r="A1736">
            <v>838078</v>
          </cell>
          <cell r="B1736" t="str">
            <v>03</v>
          </cell>
          <cell r="C1736" t="str">
            <v>Capitale-Nationale</v>
          </cell>
          <cell r="D1736" t="str">
            <v>Ferme Boivin &amp; Fils enr.</v>
          </cell>
          <cell r="E1736" t="str">
            <v>Boivin(Marcel et Gilles)</v>
          </cell>
          <cell r="F1736" t="str">
            <v>391, rang Saint-Gabriel de Pérou</v>
          </cell>
          <cell r="G1736" t="str">
            <v>Baie-Saint-Paul</v>
          </cell>
          <cell r="H1736" t="str">
            <v>G3Z3A4</v>
          </cell>
          <cell r="I1736">
            <v>418</v>
          </cell>
          <cell r="J1736">
            <v>4356526</v>
          </cell>
          <cell r="K1736">
            <v>39</v>
          </cell>
          <cell r="L1736">
            <v>5331</v>
          </cell>
          <cell r="M1736">
            <v>34</v>
          </cell>
          <cell r="N1736">
            <v>11759</v>
          </cell>
        </row>
        <row r="1737">
          <cell r="A1737">
            <v>838193</v>
          </cell>
          <cell r="B1737" t="str">
            <v>05</v>
          </cell>
          <cell r="C1737" t="str">
            <v>Estrie</v>
          </cell>
          <cell r="D1737" t="str">
            <v>Weller(Georges K.)</v>
          </cell>
          <cell r="F1737" t="str">
            <v>4945, Stage Road</v>
          </cell>
          <cell r="G1737" t="str">
            <v>Stanstead</v>
          </cell>
          <cell r="H1737" t="str">
            <v>J0B3E0</v>
          </cell>
          <cell r="I1737">
            <v>819</v>
          </cell>
          <cell r="J1737">
            <v>8762528</v>
          </cell>
          <cell r="K1737">
            <v>17</v>
          </cell>
          <cell r="L1737">
            <v>591</v>
          </cell>
          <cell r="M1737">
            <v>17</v>
          </cell>
          <cell r="N1737">
            <v>591</v>
          </cell>
        </row>
        <row r="1738">
          <cell r="A1738">
            <v>838326</v>
          </cell>
          <cell r="B1738" t="str">
            <v>01</v>
          </cell>
          <cell r="C1738" t="str">
            <v>Bas-Saint-Laurent</v>
          </cell>
          <cell r="D1738" t="str">
            <v>Bélanger(Réjean)</v>
          </cell>
          <cell r="F1738" t="str">
            <v>2931 rue Principale</v>
          </cell>
          <cell r="G1738" t="str">
            <v>Saint-Léandre</v>
          </cell>
          <cell r="H1738" t="str">
            <v>G0J2V0</v>
          </cell>
          <cell r="I1738">
            <v>0</v>
          </cell>
          <cell r="J1738">
            <v>0</v>
          </cell>
          <cell r="K1738">
            <v>49</v>
          </cell>
          <cell r="L1738">
            <v>8245</v>
          </cell>
          <cell r="M1738">
            <v>46</v>
          </cell>
          <cell r="N1738">
            <v>9458</v>
          </cell>
        </row>
        <row r="1739">
          <cell r="A1739">
            <v>839191</v>
          </cell>
          <cell r="B1739" t="str">
            <v>12</v>
          </cell>
          <cell r="C1739" t="str">
            <v>Chaudière-Appalaches</v>
          </cell>
          <cell r="D1739" t="str">
            <v>Leblanc(Michel)</v>
          </cell>
          <cell r="F1739" t="str">
            <v>244, chemin du Rocher, C.P.562</v>
          </cell>
          <cell r="G1739" t="str">
            <v>Cap-Saint-Ignace</v>
          </cell>
          <cell r="H1739" t="str">
            <v>G0R1H0</v>
          </cell>
          <cell r="I1739">
            <v>418</v>
          </cell>
          <cell r="J1739">
            <v>2463755</v>
          </cell>
          <cell r="K1739">
            <v>32</v>
          </cell>
          <cell r="L1739">
            <v>8136</v>
          </cell>
          <cell r="M1739">
            <v>28</v>
          </cell>
          <cell r="N1739">
            <v>8158</v>
          </cell>
        </row>
        <row r="1740">
          <cell r="A1740">
            <v>839324</v>
          </cell>
          <cell r="B1740" t="str">
            <v>16</v>
          </cell>
          <cell r="C1740" t="str">
            <v>Montérégie</v>
          </cell>
          <cell r="D1740" t="str">
            <v>Dybka(Robert)</v>
          </cell>
          <cell r="F1740" t="str">
            <v>983 Rockburn Side Road</v>
          </cell>
          <cell r="G1740" t="str">
            <v>Ormstown</v>
          </cell>
          <cell r="H1740" t="str">
            <v>J0S1K0</v>
          </cell>
          <cell r="I1740">
            <v>450</v>
          </cell>
          <cell r="J1740">
            <v>8293816</v>
          </cell>
          <cell r="K1740">
            <v>75</v>
          </cell>
          <cell r="L1740">
            <v>14442</v>
          </cell>
          <cell r="M1740">
            <v>73</v>
          </cell>
          <cell r="N1740">
            <v>10171</v>
          </cell>
        </row>
        <row r="1741">
          <cell r="A1741">
            <v>839357</v>
          </cell>
          <cell r="B1741" t="str">
            <v>07</v>
          </cell>
          <cell r="C1741" t="str">
            <v>Outaouais</v>
          </cell>
          <cell r="D1741" t="str">
            <v>Canavan(James)</v>
          </cell>
          <cell r="F1741" t="str">
            <v>2194 Paugan Road</v>
          </cell>
          <cell r="G1741" t="str">
            <v>Low</v>
          </cell>
          <cell r="H1741" t="str">
            <v>J0X2C0</v>
          </cell>
          <cell r="I1741">
            <v>819</v>
          </cell>
          <cell r="J1741">
            <v>4223694</v>
          </cell>
          <cell r="K1741">
            <v>35</v>
          </cell>
          <cell r="L1741">
            <v>4215</v>
          </cell>
          <cell r="M1741">
            <v>33</v>
          </cell>
          <cell r="N1741">
            <v>4215</v>
          </cell>
        </row>
        <row r="1742">
          <cell r="A1742">
            <v>839506</v>
          </cell>
          <cell r="B1742" t="str">
            <v>01</v>
          </cell>
          <cell r="C1742" t="str">
            <v>Bas-Saint-Laurent</v>
          </cell>
          <cell r="D1742" t="str">
            <v>Balzer Annelie et Matter René</v>
          </cell>
          <cell r="F1742" t="str">
            <v>5, rang 10 Est</v>
          </cell>
          <cell r="G1742" t="str">
            <v>Saint-Damase (de Matapédia)</v>
          </cell>
          <cell r="H1742" t="str">
            <v>G0J2J0</v>
          </cell>
          <cell r="I1742">
            <v>418</v>
          </cell>
          <cell r="J1742">
            <v>7762348</v>
          </cell>
          <cell r="K1742">
            <v>114</v>
          </cell>
          <cell r="L1742">
            <v>20072</v>
          </cell>
          <cell r="M1742">
            <v>115</v>
          </cell>
          <cell r="N1742">
            <v>21433</v>
          </cell>
        </row>
        <row r="1743">
          <cell r="A1743">
            <v>840306</v>
          </cell>
          <cell r="B1743" t="str">
            <v>08</v>
          </cell>
          <cell r="C1743" t="str">
            <v>Abitibi-Témiscamingue</v>
          </cell>
          <cell r="D1743" t="str">
            <v>Simard(Serge)</v>
          </cell>
          <cell r="F1743" t="str">
            <v>129, rang 6</v>
          </cell>
          <cell r="G1743" t="str">
            <v>Rochebaucourt</v>
          </cell>
          <cell r="H1743" t="str">
            <v>J0Y2J0</v>
          </cell>
          <cell r="I1743">
            <v>819</v>
          </cell>
          <cell r="J1743">
            <v>7545319</v>
          </cell>
          <cell r="K1743">
            <v>17</v>
          </cell>
          <cell r="L1743">
            <v>312</v>
          </cell>
          <cell r="M1743">
            <v>22</v>
          </cell>
          <cell r="N1743">
            <v>598</v>
          </cell>
        </row>
        <row r="1744">
          <cell r="A1744">
            <v>840736</v>
          </cell>
          <cell r="B1744" t="str">
            <v>17</v>
          </cell>
          <cell r="C1744" t="str">
            <v>Centre-du-Québec</v>
          </cell>
          <cell r="D1744" t="str">
            <v>Fortier(Gaétan)</v>
          </cell>
          <cell r="E1744" t="str">
            <v>Fortier(Gaétan)</v>
          </cell>
          <cell r="F1744" t="str">
            <v>137 chemin Gosford</v>
          </cell>
          <cell r="G1744" t="str">
            <v>Irlande</v>
          </cell>
          <cell r="H1744" t="str">
            <v>G6H2N7</v>
          </cell>
          <cell r="I1744">
            <v>418</v>
          </cell>
          <cell r="J1744">
            <v>4283870</v>
          </cell>
          <cell r="K1744">
            <v>63</v>
          </cell>
          <cell r="L1744">
            <v>5832</v>
          </cell>
          <cell r="M1744">
            <v>74</v>
          </cell>
          <cell r="N1744">
            <v>9033</v>
          </cell>
        </row>
        <row r="1745">
          <cell r="A1745">
            <v>840868</v>
          </cell>
          <cell r="B1745" t="str">
            <v>14</v>
          </cell>
          <cell r="C1745" t="str">
            <v>Lanaudière</v>
          </cell>
          <cell r="D1745" t="str">
            <v>Gilles &amp; Sylvain Laurent inc.</v>
          </cell>
          <cell r="E1745" t="str">
            <v>Laurent(Sylvain)</v>
          </cell>
          <cell r="F1745" t="str">
            <v>201, rang York</v>
          </cell>
          <cell r="G1745" t="str">
            <v>Saint-Barthélemy</v>
          </cell>
          <cell r="H1745" t="str">
            <v>J0K1X0</v>
          </cell>
          <cell r="I1745">
            <v>450</v>
          </cell>
          <cell r="J1745">
            <v>8853320</v>
          </cell>
          <cell r="K1745">
            <v>67</v>
          </cell>
          <cell r="L1745">
            <v>11567</v>
          </cell>
          <cell r="M1745">
            <v>66</v>
          </cell>
          <cell r="N1745">
            <v>11907</v>
          </cell>
        </row>
        <row r="1746">
          <cell r="A1746">
            <v>841007</v>
          </cell>
          <cell r="B1746" t="str">
            <v>12</v>
          </cell>
          <cell r="C1746" t="str">
            <v>Chaudière-Appalaches</v>
          </cell>
          <cell r="D1746" t="str">
            <v>Ferme Marland inc.</v>
          </cell>
          <cell r="E1746" t="str">
            <v>Marcoux(Alain)</v>
          </cell>
          <cell r="F1746" t="str">
            <v>2230, rang St-Louis</v>
          </cell>
          <cell r="G1746" t="str">
            <v>Sainte-Marie</v>
          </cell>
          <cell r="H1746" t="str">
            <v>G6E3A8</v>
          </cell>
          <cell r="I1746">
            <v>418</v>
          </cell>
          <cell r="J1746">
            <v>3874448</v>
          </cell>
          <cell r="K1746">
            <v>21</v>
          </cell>
          <cell r="L1746">
            <v>2505</v>
          </cell>
          <cell r="M1746">
            <v>18</v>
          </cell>
          <cell r="N1746">
            <v>3748</v>
          </cell>
        </row>
        <row r="1747">
          <cell r="A1747">
            <v>841619</v>
          </cell>
          <cell r="B1747" t="str">
            <v>05</v>
          </cell>
          <cell r="C1747" t="str">
            <v>Estrie</v>
          </cell>
          <cell r="D1747" t="str">
            <v>2738-7422 Québec inc.</v>
          </cell>
          <cell r="E1747" t="str">
            <v>Turmel(Jocelyn)</v>
          </cell>
          <cell r="F1747" t="str">
            <v>1022, rang 2 Sud</v>
          </cell>
          <cell r="G1747" t="str">
            <v>Weedon</v>
          </cell>
          <cell r="H1747" t="str">
            <v>J0B3J0</v>
          </cell>
          <cell r="I1747">
            <v>819</v>
          </cell>
          <cell r="J1747">
            <v>8775202</v>
          </cell>
          <cell r="K1747">
            <v>50</v>
          </cell>
          <cell r="L1747">
            <v>1646</v>
          </cell>
          <cell r="M1747">
            <v>46</v>
          </cell>
          <cell r="N1747">
            <v>6184</v>
          </cell>
        </row>
        <row r="1748">
          <cell r="A1748">
            <v>841924</v>
          </cell>
          <cell r="B1748" t="str">
            <v>12</v>
          </cell>
          <cell r="C1748" t="str">
            <v>Chaudière-Appalaches</v>
          </cell>
          <cell r="D1748" t="str">
            <v>Tanguay(Claude)</v>
          </cell>
          <cell r="F1748" t="str">
            <v>6451 rang 6</v>
          </cell>
          <cell r="G1748" t="str">
            <v>Saint-Zacharie</v>
          </cell>
          <cell r="H1748" t="str">
            <v>G0M2C0</v>
          </cell>
          <cell r="I1748">
            <v>418</v>
          </cell>
          <cell r="J1748">
            <v>5935209</v>
          </cell>
          <cell r="K1748">
            <v>27</v>
          </cell>
          <cell r="L1748">
            <v>6755</v>
          </cell>
          <cell r="M1748">
            <v>32</v>
          </cell>
          <cell r="N1748">
            <v>5006</v>
          </cell>
        </row>
        <row r="1749">
          <cell r="A1749">
            <v>842310</v>
          </cell>
          <cell r="B1749" t="str">
            <v>12</v>
          </cell>
          <cell r="C1749" t="str">
            <v>Chaudière-Appalaches</v>
          </cell>
          <cell r="D1749" t="str">
            <v>Ferme Bertrand Deblois &amp; Fils inc.</v>
          </cell>
          <cell r="E1749" t="str">
            <v>Deblois(Bertrand)</v>
          </cell>
          <cell r="F1749" t="str">
            <v>280, route 275</v>
          </cell>
          <cell r="G1749" t="str">
            <v>Sainte-Marguerite (de Beauce)</v>
          </cell>
          <cell r="H1749" t="str">
            <v>G0S2X0</v>
          </cell>
          <cell r="I1749">
            <v>418</v>
          </cell>
          <cell r="J1749">
            <v>9353977</v>
          </cell>
          <cell r="M1749">
            <v>51</v>
          </cell>
          <cell r="N1749">
            <v>10810</v>
          </cell>
        </row>
        <row r="1750">
          <cell r="A1750">
            <v>842716</v>
          </cell>
          <cell r="B1750" t="str">
            <v>08</v>
          </cell>
          <cell r="C1750" t="str">
            <v>Abitibi-Témiscamingue</v>
          </cell>
          <cell r="D1750" t="str">
            <v>Ferme Geléry inc.</v>
          </cell>
          <cell r="E1750" t="str">
            <v>Gélinas(Yves Barrette Et Lise)</v>
          </cell>
          <cell r="F1750" t="str">
            <v>829, Petit rang 6</v>
          </cell>
          <cell r="G1750" t="str">
            <v>Saint-Bruno-de-Guigues</v>
          </cell>
          <cell r="H1750" t="str">
            <v>J0Z2G0</v>
          </cell>
          <cell r="I1750">
            <v>819</v>
          </cell>
          <cell r="J1750">
            <v>7282474</v>
          </cell>
          <cell r="K1750">
            <v>24</v>
          </cell>
          <cell r="L1750">
            <v>13067</v>
          </cell>
        </row>
        <row r="1751">
          <cell r="A1751">
            <v>843151</v>
          </cell>
          <cell r="B1751" t="str">
            <v>12</v>
          </cell>
          <cell r="C1751" t="str">
            <v>Chaudière-Appalaches</v>
          </cell>
          <cell r="D1751" t="str">
            <v>Boilard(Frédéric)</v>
          </cell>
          <cell r="F1751" t="str">
            <v>108, rue Principale</v>
          </cell>
          <cell r="G1751" t="str">
            <v>Saint-Fortunat</v>
          </cell>
          <cell r="H1751" t="str">
            <v>G0P1G0</v>
          </cell>
          <cell r="I1751">
            <v>819</v>
          </cell>
          <cell r="J1751">
            <v>3445327</v>
          </cell>
          <cell r="K1751">
            <v>13</v>
          </cell>
          <cell r="L1751">
            <v>1024</v>
          </cell>
          <cell r="M1751">
            <v>16</v>
          </cell>
          <cell r="N1751">
            <v>1175</v>
          </cell>
        </row>
        <row r="1752">
          <cell r="A1752">
            <v>843334</v>
          </cell>
          <cell r="B1752" t="str">
            <v>16</v>
          </cell>
          <cell r="C1752" t="str">
            <v>Montérégie</v>
          </cell>
          <cell r="D1752" t="str">
            <v>Ferme Phanica S.E.N.C.</v>
          </cell>
          <cell r="E1752" t="str">
            <v>Léger(L. Pierre )</v>
          </cell>
          <cell r="F1752" t="str">
            <v>1177, 34ième Avenue</v>
          </cell>
          <cell r="G1752" t="str">
            <v>Saint-Zotique</v>
          </cell>
          <cell r="H1752" t="str">
            <v>J0P1Z0</v>
          </cell>
          <cell r="I1752">
            <v>450</v>
          </cell>
          <cell r="J1752">
            <v>2679160</v>
          </cell>
          <cell r="K1752">
            <v>20</v>
          </cell>
          <cell r="L1752">
            <v>2601</v>
          </cell>
          <cell r="M1752">
            <v>23</v>
          </cell>
          <cell r="N1752">
            <v>2959</v>
          </cell>
        </row>
        <row r="1753">
          <cell r="A1753">
            <v>843797</v>
          </cell>
          <cell r="B1753" t="str">
            <v>05</v>
          </cell>
          <cell r="C1753" t="str">
            <v>Estrie</v>
          </cell>
          <cell r="D1753" t="str">
            <v>Ferme S. D. &amp; S. Taylor Farm inc.</v>
          </cell>
          <cell r="E1753" t="str">
            <v>Taylor(Danny &amp; Stanley)</v>
          </cell>
          <cell r="F1753" t="str">
            <v>220, ch. Laberee</v>
          </cell>
          <cell r="G1753" t="str">
            <v>Sawyerville</v>
          </cell>
          <cell r="H1753" t="str">
            <v>J0B3A0</v>
          </cell>
          <cell r="I1753">
            <v>819</v>
          </cell>
          <cell r="J1753">
            <v>8892722</v>
          </cell>
          <cell r="K1753">
            <v>30</v>
          </cell>
          <cell r="L1753">
            <v>850</v>
          </cell>
          <cell r="M1753">
            <v>30</v>
          </cell>
          <cell r="N1753">
            <v>1517</v>
          </cell>
        </row>
        <row r="1754">
          <cell r="A1754">
            <v>843821</v>
          </cell>
          <cell r="B1754" t="str">
            <v>15</v>
          </cell>
          <cell r="C1754" t="str">
            <v>Laurentides</v>
          </cell>
          <cell r="D1754" t="str">
            <v>Lalande(Yves)</v>
          </cell>
          <cell r="E1754" t="str">
            <v>Lalande(Yves)</v>
          </cell>
          <cell r="F1754" t="str">
            <v>511, Route du Long Sault</v>
          </cell>
          <cell r="G1754" t="str">
            <v>Saint-André-d'Argenteuil</v>
          </cell>
          <cell r="H1754" t="str">
            <v>J0V1X0</v>
          </cell>
          <cell r="I1754">
            <v>450</v>
          </cell>
          <cell r="J1754">
            <v>5373453</v>
          </cell>
          <cell r="K1754">
            <v>39</v>
          </cell>
          <cell r="L1754">
            <v>6964</v>
          </cell>
          <cell r="M1754">
            <v>24</v>
          </cell>
          <cell r="N1754">
            <v>2874</v>
          </cell>
        </row>
        <row r="1755">
          <cell r="A1755">
            <v>844001</v>
          </cell>
          <cell r="B1755" t="str">
            <v>12</v>
          </cell>
          <cell r="C1755" t="str">
            <v>Chaudière-Appalaches</v>
          </cell>
          <cell r="D1755" t="str">
            <v>Carrier(Johnny)</v>
          </cell>
          <cell r="F1755" t="str">
            <v>1515, route Kennedy</v>
          </cell>
          <cell r="G1755" t="str">
            <v>Scott</v>
          </cell>
          <cell r="H1755" t="str">
            <v>G0S3G0</v>
          </cell>
          <cell r="I1755">
            <v>418</v>
          </cell>
          <cell r="J1755">
            <v>3863007</v>
          </cell>
          <cell r="K1755">
            <v>44</v>
          </cell>
          <cell r="L1755">
            <v>6296</v>
          </cell>
          <cell r="M1755">
            <v>35</v>
          </cell>
          <cell r="N1755">
            <v>6396</v>
          </cell>
        </row>
        <row r="1756">
          <cell r="A1756">
            <v>844118</v>
          </cell>
          <cell r="B1756" t="str">
            <v>02</v>
          </cell>
          <cell r="C1756" t="str">
            <v>Saguenay-Lac-Saint-Jean</v>
          </cell>
          <cell r="D1756" t="str">
            <v>Lavoie(Martin)</v>
          </cell>
          <cell r="F1756" t="str">
            <v>395 rue Principale</v>
          </cell>
          <cell r="G1756" t="str">
            <v>Saint-Augustin</v>
          </cell>
          <cell r="H1756" t="str">
            <v>G0W1K0</v>
          </cell>
          <cell r="I1756">
            <v>418</v>
          </cell>
          <cell r="J1756">
            <v>3741078</v>
          </cell>
          <cell r="K1756">
            <v>306</v>
          </cell>
          <cell r="L1756">
            <v>64055</v>
          </cell>
          <cell r="M1756">
            <v>280</v>
          </cell>
          <cell r="N1756">
            <v>91340</v>
          </cell>
        </row>
        <row r="1757">
          <cell r="A1757">
            <v>844175</v>
          </cell>
          <cell r="B1757" t="str">
            <v>02</v>
          </cell>
          <cell r="C1757" t="str">
            <v>Saguenay-Lac-Saint-Jean</v>
          </cell>
          <cell r="D1757" t="str">
            <v>9049-5169 Québec inc.</v>
          </cell>
          <cell r="E1757" t="str">
            <v>Lavoie(Benoit)</v>
          </cell>
          <cell r="F1757" t="str">
            <v>2602 chemin de la Rivière</v>
          </cell>
          <cell r="G1757" t="str">
            <v>La Baie</v>
          </cell>
          <cell r="H1757" t="str">
            <v>G7B3P7</v>
          </cell>
          <cell r="I1757">
            <v>418</v>
          </cell>
          <cell r="J1757">
            <v>5442556</v>
          </cell>
          <cell r="K1757">
            <v>105</v>
          </cell>
          <cell r="M1757">
            <v>102</v>
          </cell>
          <cell r="N1757">
            <v>680</v>
          </cell>
        </row>
        <row r="1758">
          <cell r="A1758">
            <v>844290</v>
          </cell>
          <cell r="B1758" t="str">
            <v>12</v>
          </cell>
          <cell r="C1758" t="str">
            <v>Chaudière-Appalaches</v>
          </cell>
          <cell r="D1758" t="str">
            <v>Leclerc(Dany)</v>
          </cell>
          <cell r="F1758" t="str">
            <v>168, rang 4</v>
          </cell>
          <cell r="G1758" t="str">
            <v>Saint-Nazaire-de-Dorchester</v>
          </cell>
          <cell r="H1758" t="str">
            <v>G0R3T0</v>
          </cell>
          <cell r="I1758">
            <v>418</v>
          </cell>
          <cell r="J1758">
            <v>6422071</v>
          </cell>
          <cell r="K1758">
            <v>21</v>
          </cell>
          <cell r="L1758">
            <v>968</v>
          </cell>
          <cell r="M1758">
            <v>16</v>
          </cell>
          <cell r="N1758">
            <v>738</v>
          </cell>
        </row>
        <row r="1759">
          <cell r="A1759">
            <v>844415</v>
          </cell>
          <cell r="B1759" t="str">
            <v>12</v>
          </cell>
          <cell r="C1759" t="str">
            <v>Chaudière-Appalaches</v>
          </cell>
          <cell r="D1759" t="str">
            <v>Nadeau(Robert)</v>
          </cell>
          <cell r="F1759" t="str">
            <v>785, rang St-Louis</v>
          </cell>
          <cell r="G1759" t="str">
            <v>Saint-Bernard (de Beauce)</v>
          </cell>
          <cell r="H1759" t="str">
            <v>G0S2G0</v>
          </cell>
          <cell r="I1759">
            <v>418</v>
          </cell>
          <cell r="J1759">
            <v>4754605</v>
          </cell>
          <cell r="K1759">
            <v>78</v>
          </cell>
          <cell r="L1759">
            <v>13124</v>
          </cell>
          <cell r="M1759">
            <v>63</v>
          </cell>
          <cell r="N1759">
            <v>22629</v>
          </cell>
        </row>
        <row r="1760">
          <cell r="A1760">
            <v>844704</v>
          </cell>
          <cell r="B1760" t="str">
            <v>08</v>
          </cell>
          <cell r="C1760" t="str">
            <v>Abitibi-Témiscamingue</v>
          </cell>
          <cell r="D1760" t="str">
            <v>Ferme des Mariniers S.E.N.C.</v>
          </cell>
          <cell r="E1760" t="str">
            <v>Morin(Rémi)</v>
          </cell>
          <cell r="F1760" t="str">
            <v>75,route de l'Ile Nepawa</v>
          </cell>
          <cell r="G1760" t="str">
            <v>Sainte-Hélène-de-Mancebourg</v>
          </cell>
          <cell r="H1760" t="str">
            <v>J0Z2T0</v>
          </cell>
          <cell r="I1760">
            <v>819</v>
          </cell>
          <cell r="J1760">
            <v>3335782</v>
          </cell>
          <cell r="K1760">
            <v>181</v>
          </cell>
          <cell r="L1760">
            <v>48172</v>
          </cell>
          <cell r="M1760">
            <v>194</v>
          </cell>
          <cell r="N1760">
            <v>50664</v>
          </cell>
        </row>
        <row r="1761">
          <cell r="A1761">
            <v>845198</v>
          </cell>
          <cell r="B1761" t="str">
            <v>07</v>
          </cell>
          <cell r="C1761" t="str">
            <v>Outaouais</v>
          </cell>
          <cell r="D1761" t="str">
            <v>Tanner(Wayne)</v>
          </cell>
          <cell r="F1761" t="str">
            <v>Box 900</v>
          </cell>
          <cell r="G1761" t="str">
            <v>Danford Lake</v>
          </cell>
          <cell r="H1761" t="str">
            <v>J0X1P0</v>
          </cell>
          <cell r="I1761">
            <v>819</v>
          </cell>
          <cell r="J1761">
            <v>4672749</v>
          </cell>
          <cell r="K1761">
            <v>18</v>
          </cell>
          <cell r="L1761">
            <v>317</v>
          </cell>
        </row>
        <row r="1762">
          <cell r="A1762">
            <v>845511</v>
          </cell>
          <cell r="B1762" t="str">
            <v>08</v>
          </cell>
          <cell r="C1762" t="str">
            <v>Abitibi-Témiscamingue</v>
          </cell>
          <cell r="D1762" t="str">
            <v>L'Heureux Gaétan &amp; Grandbois Lisette</v>
          </cell>
          <cell r="E1762" t="str">
            <v>Heureux(Lisette Grandbois et Gaétan)</v>
          </cell>
          <cell r="F1762" t="str">
            <v>222, rang 8</v>
          </cell>
          <cell r="G1762" t="str">
            <v>Fugèreville</v>
          </cell>
          <cell r="H1762" t="str">
            <v>J0Z2A0</v>
          </cell>
          <cell r="I1762">
            <v>819</v>
          </cell>
          <cell r="J1762">
            <v>7482021</v>
          </cell>
          <cell r="K1762">
            <v>23</v>
          </cell>
          <cell r="L1762">
            <v>7958</v>
          </cell>
        </row>
        <row r="1763">
          <cell r="A1763">
            <v>845719</v>
          </cell>
          <cell r="B1763" t="str">
            <v>01</v>
          </cell>
          <cell r="C1763" t="str">
            <v>Bas-Saint-Laurent</v>
          </cell>
          <cell r="D1763" t="str">
            <v>Desjardins(Bruno)</v>
          </cell>
          <cell r="F1763" t="str">
            <v>398 Bois Franc</v>
          </cell>
          <cell r="G1763" t="str">
            <v>Mont-Carmel</v>
          </cell>
          <cell r="H1763" t="str">
            <v>G0L1W0</v>
          </cell>
          <cell r="I1763">
            <v>418</v>
          </cell>
          <cell r="J1763">
            <v>4985637</v>
          </cell>
          <cell r="K1763">
            <v>44</v>
          </cell>
          <cell r="L1763">
            <v>9848</v>
          </cell>
          <cell r="M1763">
            <v>43</v>
          </cell>
          <cell r="N1763">
            <v>9235</v>
          </cell>
        </row>
        <row r="1764">
          <cell r="A1764">
            <v>846014</v>
          </cell>
          <cell r="B1764" t="str">
            <v>07</v>
          </cell>
          <cell r="C1764" t="str">
            <v>Outaouais</v>
          </cell>
          <cell r="D1764" t="str">
            <v>McNamara(Terry)</v>
          </cell>
          <cell r="F1764" t="str">
            <v>205, chemin Montréal-Est</v>
          </cell>
          <cell r="G1764" t="str">
            <v>Gatineau</v>
          </cell>
          <cell r="H1764" t="str">
            <v>J8M1V6</v>
          </cell>
          <cell r="I1764">
            <v>819</v>
          </cell>
          <cell r="J1764">
            <v>9869568</v>
          </cell>
          <cell r="K1764">
            <v>50</v>
          </cell>
          <cell r="L1764">
            <v>5717</v>
          </cell>
          <cell r="M1764">
            <v>48</v>
          </cell>
          <cell r="N1764">
            <v>4106</v>
          </cell>
        </row>
        <row r="1765">
          <cell r="A1765">
            <v>846048</v>
          </cell>
          <cell r="B1765" t="str">
            <v>17</v>
          </cell>
          <cell r="C1765" t="str">
            <v>Centre-du-Québec</v>
          </cell>
          <cell r="D1765" t="str">
            <v>Therrien(Line)</v>
          </cell>
          <cell r="F1765" t="str">
            <v>126, rang 7</v>
          </cell>
          <cell r="G1765" t="str">
            <v>Saint-Christophe-d'Arthabaska</v>
          </cell>
          <cell r="H1765" t="str">
            <v>G6P0N7</v>
          </cell>
          <cell r="I1765">
            <v>819</v>
          </cell>
          <cell r="J1765">
            <v>3574922</v>
          </cell>
          <cell r="K1765">
            <v>75</v>
          </cell>
          <cell r="L1765">
            <v>14479</v>
          </cell>
          <cell r="M1765">
            <v>74</v>
          </cell>
          <cell r="N1765">
            <v>19003</v>
          </cell>
        </row>
        <row r="1766">
          <cell r="A1766">
            <v>846576</v>
          </cell>
          <cell r="B1766" t="str">
            <v>02</v>
          </cell>
          <cell r="C1766" t="str">
            <v>Saguenay-Lac-Saint-Jean</v>
          </cell>
          <cell r="D1766" t="str">
            <v>Duchesne(Eric)</v>
          </cell>
          <cell r="F1766" t="str">
            <v>2264 3ème Rang ouest</v>
          </cell>
          <cell r="G1766" t="str">
            <v>Métabetchouan-Lac-à-la-Croix</v>
          </cell>
          <cell r="H1766" t="str">
            <v>G8G1M5</v>
          </cell>
          <cell r="I1766">
            <v>418</v>
          </cell>
          <cell r="J1766">
            <v>3498541</v>
          </cell>
          <cell r="K1766">
            <v>32</v>
          </cell>
          <cell r="L1766">
            <v>340</v>
          </cell>
          <cell r="M1766">
            <v>32</v>
          </cell>
        </row>
        <row r="1767">
          <cell r="A1767">
            <v>847772</v>
          </cell>
          <cell r="B1767" t="str">
            <v>12</v>
          </cell>
          <cell r="C1767" t="str">
            <v>Chaudière-Appalaches</v>
          </cell>
          <cell r="D1767" t="str">
            <v>Ferme G.C. McCrea inc.</v>
          </cell>
          <cell r="E1767" t="str">
            <v>Dion(Charles McCrea et Ghislaine)</v>
          </cell>
          <cell r="F1767" t="str">
            <v>820, chemin Gosford</v>
          </cell>
          <cell r="G1767" t="str">
            <v>Sainte-Agathe-de-Lotbinière</v>
          </cell>
          <cell r="H1767" t="str">
            <v>G0S2A0</v>
          </cell>
          <cell r="I1767">
            <v>418</v>
          </cell>
          <cell r="J1767">
            <v>4532352</v>
          </cell>
          <cell r="K1767">
            <v>83</v>
          </cell>
          <cell r="L1767">
            <v>16407</v>
          </cell>
          <cell r="M1767">
            <v>89</v>
          </cell>
          <cell r="N1767">
            <v>15126</v>
          </cell>
        </row>
        <row r="1768">
          <cell r="A1768">
            <v>847939</v>
          </cell>
          <cell r="B1768" t="str">
            <v>08</v>
          </cell>
          <cell r="C1768" t="str">
            <v>Abitibi-Témiscamingue</v>
          </cell>
          <cell r="D1768" t="str">
            <v>Racine(Normand)</v>
          </cell>
          <cell r="F1768" t="str">
            <v>751, route 101 Nord</v>
          </cell>
          <cell r="G1768" t="str">
            <v>Nédélec</v>
          </cell>
          <cell r="H1768" t="str">
            <v>J0Z2Z0</v>
          </cell>
          <cell r="I1768">
            <v>819</v>
          </cell>
          <cell r="J1768">
            <v>7842156</v>
          </cell>
          <cell r="K1768">
            <v>21</v>
          </cell>
          <cell r="L1768">
            <v>6640</v>
          </cell>
          <cell r="M1768">
            <v>36</v>
          </cell>
          <cell r="N1768">
            <v>8842</v>
          </cell>
        </row>
        <row r="1769">
          <cell r="A1769">
            <v>848283</v>
          </cell>
          <cell r="B1769" t="str">
            <v>17</v>
          </cell>
          <cell r="C1769" t="str">
            <v>Centre-du-Québec</v>
          </cell>
          <cell r="D1769" t="str">
            <v>9038-7150 Québec inc.</v>
          </cell>
          <cell r="E1769" t="str">
            <v>Morin(Marco)</v>
          </cell>
          <cell r="F1769" t="str">
            <v>743, rang Courtois</v>
          </cell>
          <cell r="G1769" t="str">
            <v>Saint-Valère</v>
          </cell>
          <cell r="H1769" t="str">
            <v>G0P1M0</v>
          </cell>
          <cell r="I1769">
            <v>819</v>
          </cell>
          <cell r="J1769">
            <v>3532857</v>
          </cell>
          <cell r="K1769">
            <v>31</v>
          </cell>
          <cell r="L1769">
            <v>4875</v>
          </cell>
          <cell r="M1769">
            <v>18</v>
          </cell>
          <cell r="N1769">
            <v>5963</v>
          </cell>
        </row>
        <row r="1770">
          <cell r="A1770">
            <v>848556</v>
          </cell>
          <cell r="B1770" t="str">
            <v>17</v>
          </cell>
          <cell r="C1770" t="str">
            <v>Centre-du-Québec</v>
          </cell>
          <cell r="D1770" t="str">
            <v>Ferme Raymond Lacasse inc.</v>
          </cell>
          <cell r="E1770" t="str">
            <v>Lacasse(Raymond)</v>
          </cell>
          <cell r="F1770" t="str">
            <v>777, rang 7</v>
          </cell>
          <cell r="G1770" t="str">
            <v>Laurierville</v>
          </cell>
          <cell r="H1770" t="str">
            <v>G0S1P0</v>
          </cell>
          <cell r="I1770">
            <v>819</v>
          </cell>
          <cell r="J1770">
            <v>3654537</v>
          </cell>
          <cell r="K1770">
            <v>258</v>
          </cell>
          <cell r="L1770">
            <v>57379</v>
          </cell>
          <cell r="M1770">
            <v>257</v>
          </cell>
          <cell r="N1770">
            <v>57366</v>
          </cell>
        </row>
        <row r="1771">
          <cell r="A1771">
            <v>848747</v>
          </cell>
          <cell r="B1771" t="str">
            <v>15</v>
          </cell>
          <cell r="C1771" t="str">
            <v>Laurentides</v>
          </cell>
          <cell r="D1771" t="str">
            <v>Aux quatre vents S.E.N.C.</v>
          </cell>
          <cell r="E1771" t="str">
            <v>Bélisle(Gilles Bélanger Et Lise)</v>
          </cell>
          <cell r="F1771" t="str">
            <v>222, Chemin de l'Acajou</v>
          </cell>
          <cell r="G1771" t="str">
            <v>La Conception</v>
          </cell>
          <cell r="H1771" t="str">
            <v>J0T1M0</v>
          </cell>
          <cell r="I1771">
            <v>819</v>
          </cell>
          <cell r="J1771">
            <v>6865467</v>
          </cell>
          <cell r="K1771">
            <v>42</v>
          </cell>
          <cell r="L1771">
            <v>14315</v>
          </cell>
        </row>
        <row r="1772">
          <cell r="A1772">
            <v>849026</v>
          </cell>
          <cell r="B1772" t="str">
            <v>17</v>
          </cell>
          <cell r="C1772" t="str">
            <v>Centre-du-Québec</v>
          </cell>
          <cell r="D1772" t="str">
            <v>Lecours(Jean-François)</v>
          </cell>
          <cell r="F1772" t="str">
            <v>225, Rang 6</v>
          </cell>
          <cell r="G1772" t="str">
            <v>Saint-Rosaire</v>
          </cell>
          <cell r="H1772" t="str">
            <v>G0Z1K0</v>
          </cell>
          <cell r="I1772">
            <v>819</v>
          </cell>
          <cell r="J1772">
            <v>7526630</v>
          </cell>
          <cell r="K1772">
            <v>57</v>
          </cell>
          <cell r="M1772">
            <v>73</v>
          </cell>
          <cell r="N1772">
            <v>235</v>
          </cell>
        </row>
        <row r="1773">
          <cell r="A1773">
            <v>849117</v>
          </cell>
          <cell r="B1773" t="str">
            <v>08</v>
          </cell>
          <cell r="C1773" t="str">
            <v>Abitibi-Témiscamingue</v>
          </cell>
          <cell r="D1773" t="str">
            <v>Racine(Christian)</v>
          </cell>
          <cell r="F1773" t="str">
            <v>929, Principale Nord C.P. 1070</v>
          </cell>
          <cell r="G1773" t="str">
            <v>Guérin</v>
          </cell>
          <cell r="H1773" t="str">
            <v>J0Z2E0</v>
          </cell>
          <cell r="I1773">
            <v>819</v>
          </cell>
          <cell r="J1773">
            <v>7842308</v>
          </cell>
          <cell r="K1773">
            <v>134</v>
          </cell>
          <cell r="L1773">
            <v>29346</v>
          </cell>
          <cell r="M1773">
            <v>118</v>
          </cell>
          <cell r="N1773">
            <v>33221</v>
          </cell>
        </row>
        <row r="1774">
          <cell r="A1774">
            <v>850289</v>
          </cell>
          <cell r="B1774" t="str">
            <v>04</v>
          </cell>
          <cell r="C1774" t="str">
            <v>Mauricie</v>
          </cell>
          <cell r="D1774" t="str">
            <v>Ferme Beltaire inc.</v>
          </cell>
          <cell r="E1774" t="str">
            <v>Arvisais-Blais(Ghislaine)</v>
          </cell>
          <cell r="F1774" t="str">
            <v>151, chemin des Petites Terres</v>
          </cell>
          <cell r="G1774" t="str">
            <v>Yamachiche</v>
          </cell>
          <cell r="H1774" t="str">
            <v>G0X3L0</v>
          </cell>
          <cell r="I1774">
            <v>819</v>
          </cell>
          <cell r="J1774">
            <v>2963125</v>
          </cell>
          <cell r="M1774">
            <v>38</v>
          </cell>
          <cell r="N1774">
            <v>1021</v>
          </cell>
        </row>
        <row r="1775">
          <cell r="A1775">
            <v>850446</v>
          </cell>
          <cell r="B1775" t="str">
            <v>05</v>
          </cell>
          <cell r="C1775" t="str">
            <v>Estrie</v>
          </cell>
          <cell r="D1775" t="str">
            <v>Ouellette(Serge)</v>
          </cell>
          <cell r="E1775" t="str">
            <v>Ouellette(Serge)</v>
          </cell>
          <cell r="F1775" t="str">
            <v>139, rte 112 Est</v>
          </cell>
          <cell r="G1775" t="str">
            <v>Dudswell</v>
          </cell>
          <cell r="H1775" t="str">
            <v>J0B2L0</v>
          </cell>
          <cell r="I1775">
            <v>819</v>
          </cell>
          <cell r="J1775">
            <v>8871003</v>
          </cell>
          <cell r="K1775">
            <v>39</v>
          </cell>
          <cell r="L1775">
            <v>2581</v>
          </cell>
          <cell r="M1775">
            <v>40</v>
          </cell>
          <cell r="N1775">
            <v>1613</v>
          </cell>
        </row>
        <row r="1776">
          <cell r="A1776">
            <v>851212</v>
          </cell>
          <cell r="B1776" t="str">
            <v>12</v>
          </cell>
          <cell r="C1776" t="str">
            <v>Chaudière-Appalaches</v>
          </cell>
          <cell r="D1776" t="str">
            <v>Ferme Vagnée inc.</v>
          </cell>
          <cell r="E1776" t="str">
            <v>Gagné(Lise V.)</v>
          </cell>
          <cell r="F1776" t="str">
            <v>132, rang 11</v>
          </cell>
          <cell r="G1776" t="str">
            <v>Saint-Pierre-de-Broughton</v>
          </cell>
          <cell r="H1776" t="str">
            <v>G0N1T0</v>
          </cell>
          <cell r="I1776">
            <v>418</v>
          </cell>
          <cell r="J1776">
            <v>4243762</v>
          </cell>
          <cell r="K1776">
            <v>32</v>
          </cell>
          <cell r="L1776">
            <v>9347</v>
          </cell>
          <cell r="M1776">
            <v>31</v>
          </cell>
          <cell r="N1776">
            <v>8217</v>
          </cell>
        </row>
        <row r="1777">
          <cell r="A1777">
            <v>851915</v>
          </cell>
          <cell r="B1777" t="str">
            <v>01</v>
          </cell>
          <cell r="C1777" t="str">
            <v>Bas-Saint-Laurent</v>
          </cell>
          <cell r="D1777" t="str">
            <v>Bérubé(Bernard)</v>
          </cell>
          <cell r="F1777" t="str">
            <v>150 rang 6 Est</v>
          </cell>
          <cell r="G1777" t="str">
            <v>Saint-Michel-du-Squatec</v>
          </cell>
          <cell r="H1777" t="str">
            <v>G0L4H0</v>
          </cell>
          <cell r="I1777">
            <v>418</v>
          </cell>
          <cell r="J1777">
            <v>8551044</v>
          </cell>
          <cell r="K1777">
            <v>90</v>
          </cell>
          <cell r="L1777">
            <v>19772</v>
          </cell>
          <cell r="M1777">
            <v>89</v>
          </cell>
          <cell r="N1777">
            <v>22601</v>
          </cell>
        </row>
        <row r="1778">
          <cell r="A1778">
            <v>852343</v>
          </cell>
          <cell r="B1778" t="str">
            <v>01</v>
          </cell>
          <cell r="C1778" t="str">
            <v>Bas-Saint-Laurent</v>
          </cell>
          <cell r="D1778" t="str">
            <v>Ferme Garona inc.</v>
          </cell>
          <cell r="E1778" t="str">
            <v>Garon(Gilbert)</v>
          </cell>
          <cell r="F1778" t="str">
            <v>158 chemin de la Petite anse</v>
          </cell>
          <cell r="G1778" t="str">
            <v>Rivière-Ouelle</v>
          </cell>
          <cell r="H1778" t="str">
            <v>G0L2C0</v>
          </cell>
          <cell r="I1778">
            <v>418</v>
          </cell>
          <cell r="J1778">
            <v>8564346</v>
          </cell>
          <cell r="K1778">
            <v>60</v>
          </cell>
          <cell r="L1778">
            <v>13439</v>
          </cell>
          <cell r="M1778">
            <v>46</v>
          </cell>
          <cell r="N1778">
            <v>13880</v>
          </cell>
        </row>
        <row r="1779">
          <cell r="A1779">
            <v>852426</v>
          </cell>
          <cell r="B1779" t="str">
            <v>08</v>
          </cell>
          <cell r="C1779" t="str">
            <v>Abitibi-Témiscamingue</v>
          </cell>
          <cell r="D1779" t="str">
            <v>Tremblay(Sylvain)</v>
          </cell>
          <cell r="E1779" t="str">
            <v>Tremblay(Sylvain)</v>
          </cell>
          <cell r="F1779" t="str">
            <v>860, rang du Berger</v>
          </cell>
          <cell r="G1779" t="str">
            <v>Mont-Brun</v>
          </cell>
          <cell r="H1779" t="str">
            <v>J0Z2Y0</v>
          </cell>
          <cell r="I1779">
            <v>819</v>
          </cell>
          <cell r="J1779">
            <v>6372398</v>
          </cell>
          <cell r="K1779">
            <v>57</v>
          </cell>
          <cell r="L1779">
            <v>5032</v>
          </cell>
          <cell r="M1779">
            <v>73</v>
          </cell>
          <cell r="N1779">
            <v>16687</v>
          </cell>
        </row>
        <row r="1780">
          <cell r="A1780">
            <v>852442</v>
          </cell>
          <cell r="B1780" t="str">
            <v>01</v>
          </cell>
          <cell r="C1780" t="str">
            <v>Bas-Saint-Laurent</v>
          </cell>
          <cell r="D1780" t="str">
            <v>Cyr(Régis)</v>
          </cell>
          <cell r="F1780" t="str">
            <v>50 rang 6 Est</v>
          </cell>
          <cell r="G1780" t="str">
            <v>Saint-Valérien (Rimouski)</v>
          </cell>
          <cell r="H1780" t="str">
            <v>G0L4E0</v>
          </cell>
          <cell r="I1780">
            <v>418</v>
          </cell>
          <cell r="J1780">
            <v>7365752</v>
          </cell>
          <cell r="K1780">
            <v>63</v>
          </cell>
          <cell r="M1780">
            <v>62</v>
          </cell>
        </row>
        <row r="1781">
          <cell r="A1781">
            <v>853077</v>
          </cell>
          <cell r="B1781" t="str">
            <v>04</v>
          </cell>
          <cell r="C1781" t="str">
            <v>Mauricie</v>
          </cell>
          <cell r="D1781" t="str">
            <v>Cloutier(Philippe)</v>
          </cell>
          <cell r="F1781" t="str">
            <v>673, Grande Ligne</v>
          </cell>
          <cell r="G1781" t="str">
            <v>Saint-Narcisse</v>
          </cell>
          <cell r="H1781" t="str">
            <v>G0X2Y0</v>
          </cell>
          <cell r="I1781">
            <v>418</v>
          </cell>
          <cell r="J1781">
            <v>3284171</v>
          </cell>
          <cell r="K1781">
            <v>21</v>
          </cell>
          <cell r="L1781">
            <v>5634</v>
          </cell>
          <cell r="M1781">
            <v>15</v>
          </cell>
        </row>
        <row r="1782">
          <cell r="A1782">
            <v>854257</v>
          </cell>
          <cell r="B1782" t="str">
            <v>02</v>
          </cell>
          <cell r="C1782" t="str">
            <v>Saguenay-Lac-Saint-Jean</v>
          </cell>
          <cell r="D1782" t="str">
            <v>Ferme Jean Gobeil et Fils enr.</v>
          </cell>
          <cell r="E1782" t="str">
            <v>Gobeil(Jean et Robin)</v>
          </cell>
          <cell r="F1782" t="str">
            <v>2160 boul. St-Jean Baptiste</v>
          </cell>
          <cell r="G1782" t="str">
            <v>Chicoutimi</v>
          </cell>
          <cell r="H1782" t="str">
            <v>G7H7W2</v>
          </cell>
          <cell r="I1782">
            <v>418</v>
          </cell>
          <cell r="J1782">
            <v>5492125</v>
          </cell>
          <cell r="K1782">
            <v>39</v>
          </cell>
          <cell r="L1782">
            <v>7001</v>
          </cell>
        </row>
        <row r="1783">
          <cell r="A1783">
            <v>854281</v>
          </cell>
          <cell r="B1783" t="str">
            <v>12</v>
          </cell>
          <cell r="C1783" t="str">
            <v>Chaudière-Appalaches</v>
          </cell>
          <cell r="D1783" t="str">
            <v>Ferme F.J.M. S.E.N.C.</v>
          </cell>
          <cell r="E1783" t="str">
            <v>Groleau(Fabienne Roy et Jean-Marc)</v>
          </cell>
          <cell r="F1783" t="str">
            <v>191 rue Commerciale</v>
          </cell>
          <cell r="G1783" t="str">
            <v>Tring-Jonction</v>
          </cell>
          <cell r="H1783" t="str">
            <v>G0N1X0</v>
          </cell>
          <cell r="I1783">
            <v>418</v>
          </cell>
          <cell r="J1783">
            <v>4263173</v>
          </cell>
          <cell r="K1783">
            <v>17</v>
          </cell>
          <cell r="L1783">
            <v>2499</v>
          </cell>
          <cell r="M1783">
            <v>18</v>
          </cell>
          <cell r="N1783">
            <v>2064</v>
          </cell>
        </row>
        <row r="1784">
          <cell r="A1784">
            <v>854604</v>
          </cell>
          <cell r="B1784" t="str">
            <v>05</v>
          </cell>
          <cell r="C1784" t="str">
            <v>Estrie</v>
          </cell>
          <cell r="D1784" t="str">
            <v>Fréchette(Odevy)</v>
          </cell>
          <cell r="F1784" t="str">
            <v>131, chemin Laroche</v>
          </cell>
          <cell r="G1784" t="str">
            <v>Asbestos</v>
          </cell>
          <cell r="H1784" t="str">
            <v>J1T3M7</v>
          </cell>
          <cell r="I1784">
            <v>819</v>
          </cell>
          <cell r="J1784">
            <v>8792004</v>
          </cell>
          <cell r="K1784">
            <v>118</v>
          </cell>
          <cell r="L1784">
            <v>17902</v>
          </cell>
          <cell r="M1784">
            <v>91</v>
          </cell>
          <cell r="N1784">
            <v>25849</v>
          </cell>
        </row>
        <row r="1785">
          <cell r="A1785">
            <v>854745</v>
          </cell>
          <cell r="B1785" t="str">
            <v>16</v>
          </cell>
          <cell r="C1785" t="str">
            <v>Montérégie</v>
          </cell>
          <cell r="D1785" t="str">
            <v>Érablière aux Roches Sucrées S.E.N.C.</v>
          </cell>
          <cell r="E1785" t="str">
            <v>Touchette(Pierre Daigle et Lucie)</v>
          </cell>
          <cell r="F1785" t="str">
            <v>468, 2e Rang</v>
          </cell>
          <cell r="G1785" t="str">
            <v>Saint-Joachim-de-Shefford</v>
          </cell>
          <cell r="H1785" t="str">
            <v>J0E2G0</v>
          </cell>
          <cell r="I1785">
            <v>450</v>
          </cell>
          <cell r="J1785">
            <v>5392417</v>
          </cell>
          <cell r="K1785">
            <v>50</v>
          </cell>
          <cell r="L1785">
            <v>3501</v>
          </cell>
          <cell r="M1785">
            <v>40</v>
          </cell>
          <cell r="N1785">
            <v>7825</v>
          </cell>
        </row>
        <row r="1786">
          <cell r="A1786">
            <v>854836</v>
          </cell>
          <cell r="B1786" t="str">
            <v>15</v>
          </cell>
          <cell r="C1786" t="str">
            <v>Laurentides</v>
          </cell>
          <cell r="D1786" t="str">
            <v>Raymond(Rosaire)</v>
          </cell>
          <cell r="E1786" t="str">
            <v>Raymond(Rosaire)</v>
          </cell>
          <cell r="F1786" t="str">
            <v>173 chemin de la Lièvre</v>
          </cell>
          <cell r="G1786" t="str">
            <v>Kiamika</v>
          </cell>
          <cell r="H1786" t="str">
            <v>J0W1G0</v>
          </cell>
          <cell r="I1786">
            <v>819</v>
          </cell>
          <cell r="J1786">
            <v>6235184</v>
          </cell>
          <cell r="K1786">
            <v>20</v>
          </cell>
        </row>
        <row r="1787">
          <cell r="A1787">
            <v>854976</v>
          </cell>
          <cell r="B1787" t="str">
            <v>08</v>
          </cell>
          <cell r="C1787" t="str">
            <v>Abitibi-Témiscamingue</v>
          </cell>
          <cell r="D1787" t="str">
            <v>Leduc Claude &amp; Fortier Gisèle</v>
          </cell>
          <cell r="F1787" t="str">
            <v>263, rang 5 ouest</v>
          </cell>
          <cell r="G1787" t="str">
            <v>Barraute</v>
          </cell>
          <cell r="H1787" t="str">
            <v>J0Y1A0</v>
          </cell>
          <cell r="I1787">
            <v>819</v>
          </cell>
          <cell r="J1787">
            <v>7341392</v>
          </cell>
          <cell r="K1787">
            <v>44</v>
          </cell>
          <cell r="L1787">
            <v>7043</v>
          </cell>
          <cell r="M1787">
            <v>44</v>
          </cell>
          <cell r="N1787">
            <v>7713</v>
          </cell>
        </row>
        <row r="1788">
          <cell r="A1788">
            <v>855023</v>
          </cell>
          <cell r="B1788" t="str">
            <v>12</v>
          </cell>
          <cell r="C1788" t="str">
            <v>Chaudière-Appalaches</v>
          </cell>
          <cell r="D1788" t="str">
            <v>Courtemanche(Benoit)</v>
          </cell>
          <cell r="F1788" t="str">
            <v>464 Avenue des ruisseaux</v>
          </cell>
          <cell r="G1788" t="str">
            <v>Pintendre</v>
          </cell>
          <cell r="H1788" t="str">
            <v>G6C1N1</v>
          </cell>
          <cell r="I1788">
            <v>418</v>
          </cell>
          <cell r="J1788">
            <v>8350372</v>
          </cell>
          <cell r="L1788">
            <v>6033</v>
          </cell>
          <cell r="N1788">
            <v>227</v>
          </cell>
        </row>
        <row r="1789">
          <cell r="A1789">
            <v>855502</v>
          </cell>
          <cell r="B1789" t="str">
            <v>05</v>
          </cell>
          <cell r="C1789" t="str">
            <v>Estrie</v>
          </cell>
          <cell r="D1789" t="str">
            <v>Audit Diane &amp; Goddard Robert</v>
          </cell>
          <cell r="E1789" t="str">
            <v>Goddard(Robert &amp; Diane)</v>
          </cell>
          <cell r="F1789" t="str">
            <v>121, ch. des Anglais, R.R.3</v>
          </cell>
          <cell r="G1789" t="str">
            <v>Saint-Joseph-de-Ham-Sud</v>
          </cell>
          <cell r="H1789" t="str">
            <v>J0B3J0</v>
          </cell>
          <cell r="I1789">
            <v>819</v>
          </cell>
          <cell r="J1789">
            <v>8773245</v>
          </cell>
          <cell r="K1789">
            <v>14</v>
          </cell>
          <cell r="L1789">
            <v>2943</v>
          </cell>
        </row>
        <row r="1790">
          <cell r="A1790">
            <v>855742</v>
          </cell>
          <cell r="B1790" t="str">
            <v>16</v>
          </cell>
          <cell r="C1790" t="str">
            <v>Montérégie</v>
          </cell>
          <cell r="D1790" t="str">
            <v>Ferme Hébert &amp; Fille inc.</v>
          </cell>
          <cell r="E1790" t="str">
            <v>Hébert(Conrad)</v>
          </cell>
          <cell r="F1790" t="str">
            <v>662, rang Fleury</v>
          </cell>
          <cell r="G1790" t="str">
            <v>Saint-Bernard-de-Michaudville</v>
          </cell>
          <cell r="H1790" t="str">
            <v>J0H1C0</v>
          </cell>
          <cell r="I1790">
            <v>450</v>
          </cell>
          <cell r="J1790">
            <v>7922499</v>
          </cell>
          <cell r="K1790">
            <v>31</v>
          </cell>
          <cell r="L1790">
            <v>3995</v>
          </cell>
          <cell r="M1790">
            <v>31</v>
          </cell>
          <cell r="N1790">
            <v>3995</v>
          </cell>
        </row>
        <row r="1791">
          <cell r="A1791">
            <v>855973</v>
          </cell>
          <cell r="B1791" t="str">
            <v>12</v>
          </cell>
          <cell r="C1791" t="str">
            <v>Chaudière-Appalaches</v>
          </cell>
          <cell r="D1791" t="str">
            <v>Labonté(Roger)</v>
          </cell>
          <cell r="F1791" t="str">
            <v>620, Route 108</v>
          </cell>
          <cell r="G1791" t="str">
            <v>Saint-Évariste-de-Forsyth</v>
          </cell>
          <cell r="H1791" t="str">
            <v>G0M1S0</v>
          </cell>
          <cell r="I1791">
            <v>418</v>
          </cell>
          <cell r="J1791">
            <v>4596383</v>
          </cell>
          <cell r="K1791">
            <v>25</v>
          </cell>
          <cell r="L1791">
            <v>4714</v>
          </cell>
          <cell r="M1791">
            <v>23</v>
          </cell>
          <cell r="N1791">
            <v>4374</v>
          </cell>
        </row>
        <row r="1792">
          <cell r="A1792">
            <v>857086</v>
          </cell>
          <cell r="B1792" t="str">
            <v>12</v>
          </cell>
          <cell r="C1792" t="str">
            <v>Chaudière-Appalaches</v>
          </cell>
          <cell r="D1792" t="str">
            <v>Pelchat(Lorenzo)</v>
          </cell>
          <cell r="F1792" t="str">
            <v>2211, route 216</v>
          </cell>
          <cell r="G1792" t="str">
            <v>Saint-Philémon</v>
          </cell>
          <cell r="H1792" t="str">
            <v>G0R4A0</v>
          </cell>
          <cell r="I1792">
            <v>418</v>
          </cell>
          <cell r="J1792">
            <v>4693041</v>
          </cell>
          <cell r="K1792">
            <v>29</v>
          </cell>
          <cell r="L1792">
            <v>1634</v>
          </cell>
          <cell r="M1792">
            <v>28</v>
          </cell>
          <cell r="N1792">
            <v>1294</v>
          </cell>
        </row>
        <row r="1793">
          <cell r="A1793">
            <v>857904</v>
          </cell>
          <cell r="B1793" t="str">
            <v>01</v>
          </cell>
          <cell r="C1793" t="str">
            <v>Bas-Saint-Laurent</v>
          </cell>
          <cell r="D1793" t="str">
            <v>Chassé(Charles)</v>
          </cell>
          <cell r="F1793" t="str">
            <v>408 rang 4 Est</v>
          </cell>
          <cell r="G1793" t="str">
            <v>Saint-Valérien (Rimouski)</v>
          </cell>
          <cell r="H1793" t="str">
            <v>G0L4E0</v>
          </cell>
          <cell r="I1793">
            <v>418</v>
          </cell>
          <cell r="J1793">
            <v>7364515</v>
          </cell>
          <cell r="K1793">
            <v>62</v>
          </cell>
          <cell r="L1793">
            <v>16838</v>
          </cell>
          <cell r="M1793">
            <v>26</v>
          </cell>
          <cell r="N1793">
            <v>4931</v>
          </cell>
        </row>
        <row r="1794">
          <cell r="A1794">
            <v>858506</v>
          </cell>
          <cell r="B1794" t="str">
            <v>16</v>
          </cell>
          <cell r="C1794" t="str">
            <v>Montérégie</v>
          </cell>
          <cell r="D1794" t="str">
            <v>Desroches(Marie-Claude)</v>
          </cell>
          <cell r="F1794" t="str">
            <v>1024, chemin Brodeur</v>
          </cell>
          <cell r="G1794" t="str">
            <v>Granby</v>
          </cell>
          <cell r="H1794" t="str">
            <v>J2J0H9</v>
          </cell>
          <cell r="I1794">
            <v>450</v>
          </cell>
          <cell r="J1794">
            <v>3725793</v>
          </cell>
          <cell r="K1794">
            <v>21</v>
          </cell>
          <cell r="L1794">
            <v>2381</v>
          </cell>
          <cell r="M1794">
            <v>32</v>
          </cell>
          <cell r="N1794">
            <v>2722</v>
          </cell>
        </row>
        <row r="1795">
          <cell r="A1795">
            <v>858563</v>
          </cell>
          <cell r="B1795" t="str">
            <v>08</v>
          </cell>
          <cell r="C1795" t="str">
            <v>Abitibi-Témiscamingue</v>
          </cell>
          <cell r="D1795" t="str">
            <v>Lévesque(Marco)</v>
          </cell>
          <cell r="F1795" t="str">
            <v>328, rang 10</v>
          </cell>
          <cell r="G1795" t="str">
            <v>La Reine</v>
          </cell>
          <cell r="H1795" t="str">
            <v>J0Z2L0</v>
          </cell>
          <cell r="I1795">
            <v>819</v>
          </cell>
          <cell r="J1795">
            <v>9476571</v>
          </cell>
          <cell r="K1795">
            <v>32</v>
          </cell>
          <cell r="L1795">
            <v>4457</v>
          </cell>
          <cell r="M1795">
            <v>37</v>
          </cell>
          <cell r="N1795">
            <v>8359</v>
          </cell>
        </row>
        <row r="1796">
          <cell r="A1796">
            <v>858654</v>
          </cell>
          <cell r="B1796" t="str">
            <v>05</v>
          </cell>
          <cell r="C1796" t="str">
            <v>Estrie</v>
          </cell>
          <cell r="D1796" t="str">
            <v>9049-7256 Québec inc.</v>
          </cell>
          <cell r="E1796" t="str">
            <v>Arès(René)</v>
          </cell>
          <cell r="F1796" t="str">
            <v>780, chemin Ste-Anne</v>
          </cell>
          <cell r="G1796" t="str">
            <v>Stukely-Sud</v>
          </cell>
          <cell r="H1796" t="str">
            <v>J0E2J0</v>
          </cell>
          <cell r="I1796">
            <v>450</v>
          </cell>
          <cell r="J1796">
            <v>5391581</v>
          </cell>
          <cell r="K1796">
            <v>65</v>
          </cell>
          <cell r="L1796">
            <v>11199</v>
          </cell>
          <cell r="M1796">
            <v>59</v>
          </cell>
          <cell r="N1796">
            <v>10097</v>
          </cell>
        </row>
        <row r="1797">
          <cell r="A1797">
            <v>858688</v>
          </cell>
          <cell r="B1797" t="str">
            <v>11</v>
          </cell>
          <cell r="C1797" t="str">
            <v>Gaspésie-Iles-de-la-Madeleine</v>
          </cell>
          <cell r="D1797" t="str">
            <v>Athot(Lorenzo)</v>
          </cell>
          <cell r="F1797" t="str">
            <v>1136 rang 2</v>
          </cell>
          <cell r="G1797" t="str">
            <v>Percé</v>
          </cell>
          <cell r="H1797" t="str">
            <v>G0C1G0</v>
          </cell>
          <cell r="I1797">
            <v>418</v>
          </cell>
          <cell r="J1797">
            <v>7822764</v>
          </cell>
          <cell r="K1797">
            <v>34</v>
          </cell>
          <cell r="L1797">
            <v>10064</v>
          </cell>
          <cell r="M1797">
            <v>30</v>
          </cell>
          <cell r="N1797">
            <v>9934</v>
          </cell>
        </row>
        <row r="1798">
          <cell r="A1798">
            <v>859280</v>
          </cell>
          <cell r="B1798" t="str">
            <v>04</v>
          </cell>
          <cell r="C1798" t="str">
            <v>Mauricie</v>
          </cell>
          <cell r="D1798" t="str">
            <v>Lessard(Germain)</v>
          </cell>
          <cell r="F1798" t="str">
            <v>3160, Belle Montagne</v>
          </cell>
          <cell r="G1798" t="str">
            <v>Saint-Paulin</v>
          </cell>
          <cell r="H1798" t="str">
            <v>J0K3G0</v>
          </cell>
          <cell r="I1798">
            <v>819</v>
          </cell>
          <cell r="J1798">
            <v>2652301</v>
          </cell>
          <cell r="K1798">
            <v>25</v>
          </cell>
          <cell r="L1798">
            <v>9788</v>
          </cell>
          <cell r="M1798">
            <v>20</v>
          </cell>
          <cell r="N1798">
            <v>3908</v>
          </cell>
        </row>
        <row r="1799">
          <cell r="A1799">
            <v>859454</v>
          </cell>
          <cell r="B1799" t="str">
            <v>05</v>
          </cell>
          <cell r="C1799" t="str">
            <v>Estrie</v>
          </cell>
          <cell r="D1799" t="str">
            <v>Ferme Porcine Denis Nadeau inc.</v>
          </cell>
          <cell r="E1799" t="str">
            <v>Nadeau(Denis)</v>
          </cell>
          <cell r="F1799" t="str">
            <v>12, chemin Station</v>
          </cell>
          <cell r="G1799" t="str">
            <v>Dudswell</v>
          </cell>
          <cell r="H1799" t="str">
            <v>J0B2L0</v>
          </cell>
          <cell r="I1799">
            <v>819</v>
          </cell>
          <cell r="J1799">
            <v>8876821</v>
          </cell>
          <cell r="K1799">
            <v>15</v>
          </cell>
          <cell r="L1799">
            <v>3978</v>
          </cell>
          <cell r="M1799">
            <v>18</v>
          </cell>
          <cell r="N1799">
            <v>3866</v>
          </cell>
        </row>
        <row r="1800">
          <cell r="A1800">
            <v>859900</v>
          </cell>
          <cell r="B1800" t="str">
            <v>16</v>
          </cell>
          <cell r="C1800" t="str">
            <v>Montérégie</v>
          </cell>
          <cell r="D1800" t="str">
            <v>Campbell(Charles)</v>
          </cell>
          <cell r="F1800" t="str">
            <v>215, 1er rang Milton</v>
          </cell>
          <cell r="G1800" t="str">
            <v>Roxton Pond</v>
          </cell>
          <cell r="H1800" t="str">
            <v>J0E1Z0</v>
          </cell>
          <cell r="I1800">
            <v>450</v>
          </cell>
          <cell r="J1800">
            <v>3619502</v>
          </cell>
          <cell r="K1800">
            <v>32</v>
          </cell>
          <cell r="L1800">
            <v>5882</v>
          </cell>
        </row>
        <row r="1801">
          <cell r="A1801">
            <v>860510</v>
          </cell>
          <cell r="B1801" t="str">
            <v>05</v>
          </cell>
          <cell r="C1801" t="str">
            <v>Estrie</v>
          </cell>
          <cell r="D1801" t="str">
            <v>McDuff(Serge)</v>
          </cell>
          <cell r="F1801" t="str">
            <v>458, 9 ème rang, R.R. 2</v>
          </cell>
          <cell r="G1801" t="str">
            <v>Coaticook</v>
          </cell>
          <cell r="H1801" t="str">
            <v>J1A2S1</v>
          </cell>
          <cell r="I1801">
            <v>819</v>
          </cell>
          <cell r="J1801">
            <v>8494024</v>
          </cell>
          <cell r="K1801">
            <v>20</v>
          </cell>
          <cell r="L1801">
            <v>748</v>
          </cell>
        </row>
        <row r="1802">
          <cell r="A1802">
            <v>861047</v>
          </cell>
          <cell r="B1802" t="str">
            <v>02</v>
          </cell>
          <cell r="C1802" t="str">
            <v>Saguenay-Lac-Saint-Jean</v>
          </cell>
          <cell r="D1802" t="str">
            <v>Bouchard(Denis)</v>
          </cell>
          <cell r="F1802" t="str">
            <v>533, rue Gaudreault</v>
          </cell>
          <cell r="G1802" t="str">
            <v>Saint-Ludger-de-Milot</v>
          </cell>
          <cell r="H1802" t="str">
            <v>G0W2B0</v>
          </cell>
          <cell r="I1802">
            <v>418</v>
          </cell>
          <cell r="J1802">
            <v>3732516</v>
          </cell>
          <cell r="K1802">
            <v>28</v>
          </cell>
          <cell r="L1802">
            <v>5968</v>
          </cell>
          <cell r="M1802">
            <v>27</v>
          </cell>
          <cell r="N1802">
            <v>7441</v>
          </cell>
        </row>
        <row r="1803">
          <cell r="A1803">
            <v>861070</v>
          </cell>
          <cell r="B1803" t="str">
            <v>09</v>
          </cell>
          <cell r="C1803" t="str">
            <v>Cote-Nord</v>
          </cell>
          <cell r="D1803" t="str">
            <v>Boulianne(René)</v>
          </cell>
          <cell r="F1803" t="str">
            <v>441, Route 172 Nord</v>
          </cell>
          <cell r="G1803" t="str">
            <v>Sacré-Coeur</v>
          </cell>
          <cell r="H1803" t="str">
            <v>G0T1Y0</v>
          </cell>
          <cell r="I1803">
            <v>418</v>
          </cell>
          <cell r="J1803">
            <v>2364695</v>
          </cell>
          <cell r="K1803">
            <v>47</v>
          </cell>
          <cell r="L1803">
            <v>13604</v>
          </cell>
          <cell r="M1803">
            <v>51</v>
          </cell>
          <cell r="N1803">
            <v>2352</v>
          </cell>
        </row>
        <row r="1804">
          <cell r="A1804">
            <v>861393</v>
          </cell>
          <cell r="B1804" t="str">
            <v>07</v>
          </cell>
          <cell r="C1804" t="str">
            <v>Outaouais</v>
          </cell>
          <cell r="D1804" t="str">
            <v>Gloria Anne Faulkner &amp; Gary Tubman</v>
          </cell>
          <cell r="E1804" t="str">
            <v>Tubman(Gloria Anne Faulkner et Gary)</v>
          </cell>
          <cell r="F1804" t="str">
            <v>C11 Chamberland Road</v>
          </cell>
          <cell r="G1804" t="str">
            <v>Shawville</v>
          </cell>
          <cell r="H1804" t="str">
            <v>J0X2Y0</v>
          </cell>
          <cell r="I1804">
            <v>819</v>
          </cell>
          <cell r="J1804">
            <v>6473897</v>
          </cell>
          <cell r="K1804">
            <v>111</v>
          </cell>
          <cell r="L1804">
            <v>13114</v>
          </cell>
          <cell r="M1804">
            <v>109</v>
          </cell>
          <cell r="N1804">
            <v>8604</v>
          </cell>
        </row>
        <row r="1805">
          <cell r="A1805">
            <v>861815</v>
          </cell>
          <cell r="B1805" t="str">
            <v>05</v>
          </cell>
          <cell r="C1805" t="str">
            <v>Estrie</v>
          </cell>
          <cell r="D1805" t="str">
            <v>Ferme Roger &amp; Cécile Roy S.E.N.C.</v>
          </cell>
          <cell r="E1805" t="str">
            <v>Roy(Roger)</v>
          </cell>
          <cell r="F1805" t="str">
            <v>1499, 6e rang</v>
          </cell>
          <cell r="G1805" t="str">
            <v>Sherbrooke</v>
          </cell>
          <cell r="H1805" t="str">
            <v>J1C0H8</v>
          </cell>
          <cell r="I1805">
            <v>819</v>
          </cell>
          <cell r="J1805">
            <v>8461749</v>
          </cell>
          <cell r="K1805">
            <v>79</v>
          </cell>
          <cell r="L1805">
            <v>4839</v>
          </cell>
          <cell r="M1805">
            <v>90</v>
          </cell>
          <cell r="N1805">
            <v>16646</v>
          </cell>
        </row>
        <row r="1806">
          <cell r="A1806">
            <v>862334</v>
          </cell>
          <cell r="B1806" t="str">
            <v>07</v>
          </cell>
          <cell r="C1806" t="str">
            <v>Outaouais</v>
          </cell>
          <cell r="D1806" t="str">
            <v>Smith(Donald)</v>
          </cell>
          <cell r="F1806" t="str">
            <v>C265, R.R. 5, Eleventh Line</v>
          </cell>
          <cell r="G1806" t="str">
            <v>Shawville</v>
          </cell>
          <cell r="H1806" t="str">
            <v>J0X2Y0</v>
          </cell>
          <cell r="I1806">
            <v>819</v>
          </cell>
          <cell r="J1806">
            <v>6475398</v>
          </cell>
          <cell r="K1806">
            <v>16</v>
          </cell>
          <cell r="L1806">
            <v>1798</v>
          </cell>
          <cell r="M1806">
            <v>16</v>
          </cell>
          <cell r="N1806">
            <v>3402</v>
          </cell>
        </row>
        <row r="1807">
          <cell r="A1807">
            <v>863159</v>
          </cell>
          <cell r="B1807" t="str">
            <v>01</v>
          </cell>
          <cell r="C1807" t="str">
            <v>Bas-Saint-Laurent</v>
          </cell>
          <cell r="D1807" t="str">
            <v>Lévesque Luc et Mario</v>
          </cell>
          <cell r="E1807" t="str">
            <v>Lévesque(Mario et Luc)</v>
          </cell>
          <cell r="F1807" t="str">
            <v>293, rang Hauteville</v>
          </cell>
          <cell r="G1807" t="str">
            <v>Kamouraska</v>
          </cell>
          <cell r="H1807" t="str">
            <v>G0L1M0</v>
          </cell>
          <cell r="I1807">
            <v>418</v>
          </cell>
          <cell r="J1807">
            <v>4983485</v>
          </cell>
          <cell r="K1807">
            <v>26</v>
          </cell>
          <cell r="L1807">
            <v>2869</v>
          </cell>
          <cell r="M1807">
            <v>28</v>
          </cell>
          <cell r="N1807">
            <v>5761</v>
          </cell>
        </row>
        <row r="1808">
          <cell r="A1808">
            <v>863373</v>
          </cell>
          <cell r="B1808" t="str">
            <v>07</v>
          </cell>
          <cell r="C1808" t="str">
            <v>Outaouais</v>
          </cell>
          <cell r="D1808" t="str">
            <v>Lafleur(Velmer)</v>
          </cell>
          <cell r="F1808" t="str">
            <v>77, Aylmer Road</v>
          </cell>
          <cell r="G1808" t="str">
            <v>Bristol</v>
          </cell>
          <cell r="H1808" t="str">
            <v>J0X1G0</v>
          </cell>
          <cell r="I1808">
            <v>819</v>
          </cell>
          <cell r="J1808">
            <v>6475374</v>
          </cell>
          <cell r="K1808">
            <v>24</v>
          </cell>
          <cell r="L1808">
            <v>1539</v>
          </cell>
          <cell r="M1808">
            <v>24</v>
          </cell>
          <cell r="N1808">
            <v>3588</v>
          </cell>
        </row>
        <row r="1809">
          <cell r="A1809">
            <v>863548</v>
          </cell>
          <cell r="B1809" t="str">
            <v>08</v>
          </cell>
          <cell r="C1809" t="str">
            <v>Abitibi-Témiscamingue</v>
          </cell>
          <cell r="D1809" t="str">
            <v>Frères Reindl inc.</v>
          </cell>
          <cell r="E1809" t="str">
            <v>Reindl(Michael et Markus)</v>
          </cell>
          <cell r="F1809" t="str">
            <v>1315, rang 10</v>
          </cell>
          <cell r="G1809" t="str">
            <v>Nédélec</v>
          </cell>
          <cell r="H1809" t="str">
            <v>J0Z2Z0</v>
          </cell>
          <cell r="I1809">
            <v>819</v>
          </cell>
          <cell r="J1809">
            <v>7842582</v>
          </cell>
          <cell r="K1809">
            <v>141</v>
          </cell>
          <cell r="L1809">
            <v>19474</v>
          </cell>
          <cell r="M1809">
            <v>132</v>
          </cell>
        </row>
        <row r="1810">
          <cell r="A1810">
            <v>863571</v>
          </cell>
          <cell r="B1810" t="str">
            <v>08</v>
          </cell>
          <cell r="C1810" t="str">
            <v>Abitibi-Témiscamingue</v>
          </cell>
          <cell r="D1810" t="str">
            <v>La Ferme MGB S.E.N.C.</v>
          </cell>
          <cell r="E1810" t="str">
            <v>Bourgie(Michel)</v>
          </cell>
          <cell r="F1810" t="str">
            <v>692, Chemin des Érables</v>
          </cell>
          <cell r="G1810" t="str">
            <v>Nédélec</v>
          </cell>
          <cell r="H1810" t="str">
            <v>J0Z2Z0</v>
          </cell>
          <cell r="I1810">
            <v>819</v>
          </cell>
          <cell r="J1810">
            <v>7844219</v>
          </cell>
          <cell r="K1810">
            <v>26</v>
          </cell>
          <cell r="L1810">
            <v>2366</v>
          </cell>
          <cell r="M1810">
            <v>29</v>
          </cell>
          <cell r="N1810">
            <v>5234</v>
          </cell>
        </row>
        <row r="1811">
          <cell r="A1811">
            <v>863670</v>
          </cell>
          <cell r="B1811" t="str">
            <v>08</v>
          </cell>
          <cell r="C1811" t="str">
            <v>Abitibi-Témiscamingue</v>
          </cell>
          <cell r="D1811" t="str">
            <v>Ferme L'Etoile Blonde s.e.n.c.</v>
          </cell>
          <cell r="E1811" t="str">
            <v>Paquet(Ghislain Gélinas et Johanne)</v>
          </cell>
          <cell r="F1811" t="str">
            <v>1421, rang 6</v>
          </cell>
          <cell r="G1811" t="str">
            <v>Fugèreville</v>
          </cell>
          <cell r="H1811" t="str">
            <v>J0Z2A0</v>
          </cell>
          <cell r="I1811">
            <v>819</v>
          </cell>
          <cell r="J1811">
            <v>7482190</v>
          </cell>
          <cell r="K1811">
            <v>365</v>
          </cell>
          <cell r="L1811">
            <v>83640</v>
          </cell>
          <cell r="M1811">
            <v>365</v>
          </cell>
          <cell r="N1811">
            <v>70210</v>
          </cell>
        </row>
        <row r="1812">
          <cell r="A1812">
            <v>863936</v>
          </cell>
          <cell r="B1812" t="str">
            <v>11</v>
          </cell>
          <cell r="C1812" t="str">
            <v>Gaspésie-Iles-de-la-Madeleine</v>
          </cell>
          <cell r="D1812" t="str">
            <v>Aubut Rémi et Yannick</v>
          </cell>
          <cell r="F1812" t="str">
            <v>144, rang 3</v>
          </cell>
          <cell r="G1812" t="str">
            <v>Saint-Godefroi</v>
          </cell>
          <cell r="H1812" t="str">
            <v>G0C3C0</v>
          </cell>
          <cell r="I1812">
            <v>418</v>
          </cell>
          <cell r="J1812">
            <v>7522617</v>
          </cell>
          <cell r="K1812">
            <v>46</v>
          </cell>
          <cell r="L1812">
            <v>1537</v>
          </cell>
          <cell r="M1812">
            <v>47</v>
          </cell>
          <cell r="N1812">
            <v>7278</v>
          </cell>
        </row>
        <row r="1813">
          <cell r="A1813">
            <v>864645</v>
          </cell>
          <cell r="B1813" t="str">
            <v>12</v>
          </cell>
          <cell r="C1813" t="str">
            <v>Chaudière-Appalaches</v>
          </cell>
          <cell r="D1813" t="str">
            <v>Dostie(Eric)</v>
          </cell>
          <cell r="F1813" t="str">
            <v>349, chemin Craig</v>
          </cell>
          <cell r="G1813" t="str">
            <v>Saint-Jean-de-Brébeuf</v>
          </cell>
          <cell r="H1813" t="str">
            <v>G6G0A1</v>
          </cell>
          <cell r="I1813">
            <v>418</v>
          </cell>
          <cell r="J1813">
            <v>4532398</v>
          </cell>
          <cell r="K1813">
            <v>10</v>
          </cell>
          <cell r="L1813">
            <v>2268</v>
          </cell>
        </row>
        <row r="1814">
          <cell r="A1814">
            <v>865287</v>
          </cell>
          <cell r="B1814" t="str">
            <v>12</v>
          </cell>
          <cell r="C1814" t="str">
            <v>Chaudière-Appalaches</v>
          </cell>
          <cell r="D1814" t="str">
            <v>Ferme Marcoux &amp; Fils inc.</v>
          </cell>
          <cell r="E1814" t="str">
            <v>Marcoux(Ovide)</v>
          </cell>
          <cell r="F1814" t="str">
            <v>475, route Montgomery</v>
          </cell>
          <cell r="G1814" t="str">
            <v>Saint-Sylvestre</v>
          </cell>
          <cell r="H1814" t="str">
            <v>G0S3C0</v>
          </cell>
          <cell r="I1814">
            <v>418</v>
          </cell>
          <cell r="J1814">
            <v>5962567</v>
          </cell>
          <cell r="K1814">
            <v>14</v>
          </cell>
          <cell r="L1814">
            <v>1669</v>
          </cell>
          <cell r="M1814">
            <v>15</v>
          </cell>
          <cell r="N1814">
            <v>1941</v>
          </cell>
        </row>
        <row r="1815">
          <cell r="A1815">
            <v>865386</v>
          </cell>
          <cell r="B1815" t="str">
            <v>15</v>
          </cell>
          <cell r="C1815" t="str">
            <v>Laurentides</v>
          </cell>
          <cell r="D1815" t="str">
            <v>Ferme Carole &amp; Ghyslain Thérien S.E.N.C.</v>
          </cell>
          <cell r="E1815" t="str">
            <v>Thérien(Ghyslain)</v>
          </cell>
          <cell r="F1815" t="str">
            <v>18 401, côte St-Pierre</v>
          </cell>
          <cell r="G1815" t="str">
            <v>Mirabel</v>
          </cell>
          <cell r="H1815" t="str">
            <v>J7J1P4</v>
          </cell>
          <cell r="I1815">
            <v>450</v>
          </cell>
          <cell r="J1815">
            <v>4301387</v>
          </cell>
          <cell r="K1815">
            <v>20</v>
          </cell>
          <cell r="L1815">
            <v>340</v>
          </cell>
          <cell r="M1815">
            <v>20</v>
          </cell>
        </row>
        <row r="1816">
          <cell r="A1816">
            <v>866251</v>
          </cell>
          <cell r="B1816" t="str">
            <v>11</v>
          </cell>
          <cell r="C1816" t="str">
            <v>Gaspésie-Iles-de-la-Madeleine</v>
          </cell>
          <cell r="D1816" t="str">
            <v>Landry(Marc)</v>
          </cell>
          <cell r="F1816" t="str">
            <v>152 Notre-Dame Est</v>
          </cell>
          <cell r="G1816" t="str">
            <v>Cap-Chat</v>
          </cell>
          <cell r="H1816" t="str">
            <v>G0J1G0</v>
          </cell>
          <cell r="I1816">
            <v>418</v>
          </cell>
          <cell r="J1816">
            <v>7862206</v>
          </cell>
          <cell r="K1816">
            <v>44</v>
          </cell>
          <cell r="L1816">
            <v>8504</v>
          </cell>
          <cell r="M1816">
            <v>54</v>
          </cell>
          <cell r="N1816">
            <v>8504</v>
          </cell>
        </row>
        <row r="1817">
          <cell r="A1817">
            <v>866327</v>
          </cell>
          <cell r="B1817" t="str">
            <v>05</v>
          </cell>
          <cell r="C1817" t="str">
            <v>Estrie</v>
          </cell>
          <cell r="D1817" t="str">
            <v>L.B. Piemontais 2000 S.E.N.C.</v>
          </cell>
          <cell r="F1817" t="str">
            <v>5124 Route 222</v>
          </cell>
          <cell r="G1817" t="str">
            <v>Valcourt</v>
          </cell>
          <cell r="H1817" t="str">
            <v>J0E2L0</v>
          </cell>
          <cell r="I1817">
            <v>450</v>
          </cell>
          <cell r="J1817">
            <v>5323675</v>
          </cell>
          <cell r="K1817">
            <v>31</v>
          </cell>
          <cell r="L1817">
            <v>4369</v>
          </cell>
          <cell r="M1817">
            <v>28</v>
          </cell>
          <cell r="N1817">
            <v>4719</v>
          </cell>
        </row>
        <row r="1818">
          <cell r="A1818">
            <v>866665</v>
          </cell>
          <cell r="B1818" t="str">
            <v>16</v>
          </cell>
          <cell r="C1818" t="str">
            <v>Montérégie</v>
          </cell>
          <cell r="D1818" t="str">
            <v>Anderson(Douglas)</v>
          </cell>
          <cell r="F1818" t="str">
            <v>450, rang Des Écossais</v>
          </cell>
          <cell r="G1818" t="str">
            <v>Sainte-Martine</v>
          </cell>
          <cell r="H1818" t="str">
            <v>J0S1V0</v>
          </cell>
          <cell r="I1818">
            <v>450</v>
          </cell>
          <cell r="J1818">
            <v>8252283</v>
          </cell>
          <cell r="K1818">
            <v>10</v>
          </cell>
        </row>
        <row r="1819">
          <cell r="A1819">
            <v>867127</v>
          </cell>
          <cell r="B1819" t="str">
            <v>07</v>
          </cell>
          <cell r="C1819" t="str">
            <v>Outaouais</v>
          </cell>
          <cell r="D1819" t="str">
            <v>Malo Claude &amp; Tessier Sylvie</v>
          </cell>
          <cell r="E1819" t="str">
            <v>Tessier(Claude Malo et Sylvie)</v>
          </cell>
          <cell r="F1819" t="str">
            <v>878, rang Ste-Madeleine</v>
          </cell>
          <cell r="G1819" t="str">
            <v>Saint-André-Avellin</v>
          </cell>
          <cell r="H1819" t="str">
            <v>J0V1W0</v>
          </cell>
          <cell r="I1819">
            <v>819</v>
          </cell>
          <cell r="J1819">
            <v>9832198</v>
          </cell>
          <cell r="K1819">
            <v>32</v>
          </cell>
          <cell r="L1819">
            <v>6133</v>
          </cell>
          <cell r="M1819">
            <v>31</v>
          </cell>
          <cell r="N1819">
            <v>4099</v>
          </cell>
        </row>
        <row r="1820">
          <cell r="A1820">
            <v>867432</v>
          </cell>
          <cell r="B1820" t="str">
            <v>12</v>
          </cell>
          <cell r="C1820" t="str">
            <v>Chaudière-Appalaches</v>
          </cell>
          <cell r="D1820" t="str">
            <v>Isabelle Suzanne &amp; Labbé Ghislain</v>
          </cell>
          <cell r="F1820" t="str">
            <v>81, rang 2 Est</v>
          </cell>
          <cell r="G1820" t="str">
            <v>Saint-Gervais</v>
          </cell>
          <cell r="H1820" t="str">
            <v>G0R3C0</v>
          </cell>
          <cell r="I1820">
            <v>418</v>
          </cell>
          <cell r="J1820">
            <v>8873454</v>
          </cell>
          <cell r="K1820">
            <v>53</v>
          </cell>
          <cell r="L1820">
            <v>16939</v>
          </cell>
          <cell r="M1820">
            <v>52</v>
          </cell>
          <cell r="N1820">
            <v>15308</v>
          </cell>
        </row>
        <row r="1821">
          <cell r="A1821">
            <v>868091</v>
          </cell>
          <cell r="B1821" t="str">
            <v>05</v>
          </cell>
          <cell r="C1821" t="str">
            <v>Estrie</v>
          </cell>
          <cell r="D1821" t="str">
            <v>Fermes B.L.B. S.E.N.C.</v>
          </cell>
          <cell r="E1821" t="str">
            <v>Brock(Jason)</v>
          </cell>
          <cell r="F1821" t="str">
            <v>399, Claremont Road West</v>
          </cell>
          <cell r="G1821" t="str">
            <v>Danville</v>
          </cell>
          <cell r="H1821" t="str">
            <v>J0A1A0</v>
          </cell>
          <cell r="I1821">
            <v>819</v>
          </cell>
          <cell r="J1821">
            <v>8391265</v>
          </cell>
          <cell r="K1821">
            <v>19</v>
          </cell>
          <cell r="L1821">
            <v>2177</v>
          </cell>
          <cell r="M1821">
            <v>19</v>
          </cell>
          <cell r="N1821">
            <v>2391</v>
          </cell>
        </row>
        <row r="1822">
          <cell r="A1822">
            <v>868166</v>
          </cell>
          <cell r="B1822" t="str">
            <v>16</v>
          </cell>
          <cell r="C1822" t="str">
            <v>Montérégie</v>
          </cell>
          <cell r="D1822" t="str">
            <v>Beauregard(Benoit)</v>
          </cell>
          <cell r="F1822" t="str">
            <v>563, rang Sainte-Rose</v>
          </cell>
          <cell r="G1822" t="str">
            <v>Saint-Jude</v>
          </cell>
          <cell r="H1822" t="str">
            <v>J0H1P0</v>
          </cell>
          <cell r="I1822">
            <v>450</v>
          </cell>
          <cell r="J1822">
            <v>7922445</v>
          </cell>
          <cell r="K1822">
            <v>20</v>
          </cell>
          <cell r="L1822">
            <v>1253</v>
          </cell>
          <cell r="M1822">
            <v>23</v>
          </cell>
          <cell r="N1822">
            <v>2791</v>
          </cell>
        </row>
        <row r="1823">
          <cell r="A1823">
            <v>868604</v>
          </cell>
          <cell r="B1823" t="str">
            <v>17</v>
          </cell>
          <cell r="C1823" t="str">
            <v>Centre-du-Québec</v>
          </cell>
          <cell r="D1823" t="str">
            <v>Dussault(Michel)</v>
          </cell>
          <cell r="F1823" t="str">
            <v>85, rang 7 Ouest</v>
          </cell>
          <cell r="G1823" t="str">
            <v>Princeville</v>
          </cell>
          <cell r="H1823" t="str">
            <v>G6L4C3</v>
          </cell>
          <cell r="I1823">
            <v>819</v>
          </cell>
          <cell r="J1823">
            <v>3643654</v>
          </cell>
          <cell r="K1823">
            <v>22</v>
          </cell>
          <cell r="L1823">
            <v>2932</v>
          </cell>
          <cell r="M1823">
            <v>27</v>
          </cell>
          <cell r="N1823">
            <v>3776</v>
          </cell>
        </row>
        <row r="1824">
          <cell r="A1824">
            <v>869859</v>
          </cell>
          <cell r="B1824" t="str">
            <v>16</v>
          </cell>
          <cell r="C1824" t="str">
            <v>Montérégie</v>
          </cell>
          <cell r="D1824" t="str">
            <v>Ferme Agricole des Pins, La</v>
          </cell>
          <cell r="E1824" t="str">
            <v>Racine(Roger &amp; Marcel)</v>
          </cell>
          <cell r="F1824" t="str">
            <v>115, chemin Maple Dale</v>
          </cell>
          <cell r="G1824" t="str">
            <v>Brigham</v>
          </cell>
          <cell r="H1824" t="str">
            <v>J2K4M9</v>
          </cell>
          <cell r="I1824">
            <v>450</v>
          </cell>
          <cell r="J1824">
            <v>2632162</v>
          </cell>
          <cell r="K1824">
            <v>10</v>
          </cell>
          <cell r="L1824">
            <v>1041</v>
          </cell>
        </row>
        <row r="1825">
          <cell r="A1825">
            <v>869875</v>
          </cell>
          <cell r="B1825" t="str">
            <v>16</v>
          </cell>
          <cell r="C1825" t="str">
            <v>Montérégie</v>
          </cell>
          <cell r="D1825" t="str">
            <v>Leroux(Mario)</v>
          </cell>
          <cell r="F1825" t="str">
            <v>975 chemin du Petit St-Patrice</v>
          </cell>
          <cell r="G1825" t="str">
            <v>Saint-Télesphore</v>
          </cell>
          <cell r="H1825" t="str">
            <v>J0P1Y0</v>
          </cell>
          <cell r="I1825">
            <v>450</v>
          </cell>
          <cell r="J1825">
            <v>2692097</v>
          </cell>
          <cell r="K1825">
            <v>27</v>
          </cell>
          <cell r="M1825">
            <v>27</v>
          </cell>
          <cell r="N1825">
            <v>5581</v>
          </cell>
        </row>
        <row r="1826">
          <cell r="A1826">
            <v>869941</v>
          </cell>
          <cell r="B1826" t="str">
            <v>07</v>
          </cell>
          <cell r="C1826" t="str">
            <v>Outaouais</v>
          </cell>
          <cell r="D1826" t="str">
            <v>Lanthier(Bernard)</v>
          </cell>
          <cell r="F1826" t="str">
            <v>7, montée Paquette</v>
          </cell>
          <cell r="G1826" t="str">
            <v>Saint-Sixte</v>
          </cell>
          <cell r="H1826" t="str">
            <v>J0X3B0</v>
          </cell>
          <cell r="I1826">
            <v>819</v>
          </cell>
          <cell r="J1826">
            <v>9852440</v>
          </cell>
          <cell r="K1826">
            <v>63</v>
          </cell>
          <cell r="L1826">
            <v>8318</v>
          </cell>
          <cell r="M1826">
            <v>44</v>
          </cell>
          <cell r="N1826">
            <v>8521</v>
          </cell>
        </row>
        <row r="1827">
          <cell r="A1827">
            <v>870188</v>
          </cell>
          <cell r="B1827" t="str">
            <v>02</v>
          </cell>
          <cell r="C1827" t="str">
            <v>Saguenay-Lac-Saint-Jean</v>
          </cell>
          <cell r="D1827" t="str">
            <v>Ferme des Ailes enr.</v>
          </cell>
          <cell r="E1827" t="str">
            <v>Lepage(Florent)</v>
          </cell>
          <cell r="F1827" t="str">
            <v>1353 rang Simple</v>
          </cell>
          <cell r="G1827" t="str">
            <v>Saint-Félicien</v>
          </cell>
          <cell r="H1827" t="str">
            <v>G8K2N8</v>
          </cell>
          <cell r="I1827">
            <v>418</v>
          </cell>
          <cell r="J1827">
            <v>6791686</v>
          </cell>
          <cell r="K1827">
            <v>116</v>
          </cell>
          <cell r="L1827">
            <v>27250</v>
          </cell>
          <cell r="M1827">
            <v>123</v>
          </cell>
          <cell r="N1827">
            <v>34174</v>
          </cell>
        </row>
        <row r="1828">
          <cell r="A1828">
            <v>870550</v>
          </cell>
          <cell r="B1828" t="str">
            <v>17</v>
          </cell>
          <cell r="C1828" t="str">
            <v>Centre-du-Québec</v>
          </cell>
          <cell r="D1828" t="str">
            <v>Thibodeau(Jean-Pierre)</v>
          </cell>
          <cell r="F1828" t="str">
            <v>8601, rang St-Philippe</v>
          </cell>
          <cell r="G1828" t="str">
            <v>Chesterville</v>
          </cell>
          <cell r="H1828" t="str">
            <v>G0P1J0</v>
          </cell>
          <cell r="I1828">
            <v>819</v>
          </cell>
          <cell r="J1828">
            <v>3822440</v>
          </cell>
          <cell r="K1828">
            <v>21</v>
          </cell>
          <cell r="M1828">
            <v>21</v>
          </cell>
          <cell r="N1828">
            <v>462</v>
          </cell>
        </row>
        <row r="1829">
          <cell r="A1829">
            <v>870725</v>
          </cell>
          <cell r="B1829" t="str">
            <v>16</v>
          </cell>
          <cell r="C1829" t="str">
            <v>Montérégie</v>
          </cell>
          <cell r="D1829" t="str">
            <v>Beauregard(Simon)</v>
          </cell>
          <cell r="F1829" t="str">
            <v>1039, route 241</v>
          </cell>
          <cell r="G1829" t="str">
            <v>Roxton Falls</v>
          </cell>
          <cell r="H1829" t="str">
            <v>J0H1E0</v>
          </cell>
          <cell r="I1829">
            <v>450</v>
          </cell>
          <cell r="J1829">
            <v>5482264</v>
          </cell>
          <cell r="K1829">
            <v>14</v>
          </cell>
          <cell r="L1829">
            <v>2250</v>
          </cell>
          <cell r="M1829">
            <v>16</v>
          </cell>
          <cell r="N1829">
            <v>2070</v>
          </cell>
        </row>
        <row r="1830">
          <cell r="A1830">
            <v>871079</v>
          </cell>
          <cell r="B1830" t="str">
            <v>08</v>
          </cell>
          <cell r="C1830" t="str">
            <v>Abitibi-Témiscamingue</v>
          </cell>
          <cell r="D1830" t="str">
            <v>Demers Lucien et Bernatchez Pauline</v>
          </cell>
          <cell r="F1830" t="str">
            <v>557, chemin Bellefeuille</v>
          </cell>
          <cell r="G1830" t="str">
            <v>Authier</v>
          </cell>
          <cell r="H1830" t="str">
            <v>J0Z1C0</v>
          </cell>
          <cell r="I1830">
            <v>819</v>
          </cell>
          <cell r="J1830">
            <v>7823075</v>
          </cell>
          <cell r="K1830">
            <v>81</v>
          </cell>
          <cell r="L1830">
            <v>28407</v>
          </cell>
          <cell r="M1830">
            <v>122</v>
          </cell>
          <cell r="N1830">
            <v>20202</v>
          </cell>
        </row>
        <row r="1831">
          <cell r="A1831">
            <v>871152</v>
          </cell>
          <cell r="B1831" t="str">
            <v>17</v>
          </cell>
          <cell r="C1831" t="str">
            <v>Centre-du-Québec</v>
          </cell>
          <cell r="D1831" t="str">
            <v>Lambert(Daniel)</v>
          </cell>
          <cell r="F1831" t="str">
            <v>1815, rang 5 Est, R.R. 1</v>
          </cell>
          <cell r="G1831" t="str">
            <v>Drummondville</v>
          </cell>
          <cell r="H1831" t="str">
            <v>J2B6V2</v>
          </cell>
          <cell r="I1831">
            <v>819</v>
          </cell>
          <cell r="J1831">
            <v>3955397</v>
          </cell>
          <cell r="K1831">
            <v>120</v>
          </cell>
          <cell r="L1831">
            <v>17831</v>
          </cell>
          <cell r="M1831">
            <v>111</v>
          </cell>
          <cell r="N1831">
            <v>21446</v>
          </cell>
        </row>
        <row r="1832">
          <cell r="A1832">
            <v>871236</v>
          </cell>
          <cell r="B1832" t="str">
            <v>08</v>
          </cell>
          <cell r="C1832" t="str">
            <v>Abitibi-Témiscamingue</v>
          </cell>
          <cell r="D1832" t="str">
            <v>Paradis(Georges)</v>
          </cell>
          <cell r="F1832" t="str">
            <v>705, che. Rivière aux Outardes</v>
          </cell>
          <cell r="G1832" t="str">
            <v>Ormstown</v>
          </cell>
          <cell r="H1832" t="str">
            <v>J0S1K0</v>
          </cell>
          <cell r="I1832">
            <v>450</v>
          </cell>
          <cell r="J1832">
            <v>8293626</v>
          </cell>
          <cell r="K1832">
            <v>22</v>
          </cell>
          <cell r="L1832">
            <v>4060</v>
          </cell>
          <cell r="M1832">
            <v>15</v>
          </cell>
        </row>
        <row r="1833">
          <cell r="A1833">
            <v>871418</v>
          </cell>
          <cell r="B1833" t="str">
            <v>17</v>
          </cell>
          <cell r="C1833" t="str">
            <v>Centre-du-Québec</v>
          </cell>
          <cell r="D1833" t="str">
            <v>Vanlandeghem(Patrick)</v>
          </cell>
          <cell r="F1833" t="str">
            <v>482, Marie-Victorin</v>
          </cell>
          <cell r="G1833" t="str">
            <v>Saint-Pierre-les-Becquets</v>
          </cell>
          <cell r="H1833" t="str">
            <v>G0X2Z0</v>
          </cell>
          <cell r="I1833">
            <v>819</v>
          </cell>
          <cell r="J1833">
            <v>2632660</v>
          </cell>
          <cell r="K1833">
            <v>30</v>
          </cell>
        </row>
        <row r="1834">
          <cell r="A1834">
            <v>871475</v>
          </cell>
          <cell r="B1834" t="str">
            <v>17</v>
          </cell>
          <cell r="C1834" t="str">
            <v>Centre-du-Québec</v>
          </cell>
          <cell r="D1834" t="str">
            <v>Hodge(William)</v>
          </cell>
          <cell r="F1834" t="str">
            <v>301, rang 9</v>
          </cell>
          <cell r="G1834" t="str">
            <v>Durham-Sud</v>
          </cell>
          <cell r="H1834" t="str">
            <v>J0H2C0</v>
          </cell>
          <cell r="I1834">
            <v>819</v>
          </cell>
          <cell r="J1834">
            <v>8582069</v>
          </cell>
          <cell r="K1834">
            <v>51</v>
          </cell>
          <cell r="L1834">
            <v>3597</v>
          </cell>
          <cell r="M1834">
            <v>39</v>
          </cell>
          <cell r="N1834">
            <v>9217</v>
          </cell>
        </row>
        <row r="1835">
          <cell r="A1835">
            <v>872358</v>
          </cell>
          <cell r="B1835" t="str">
            <v>12</v>
          </cell>
          <cell r="C1835" t="str">
            <v>Chaudière-Appalaches</v>
          </cell>
          <cell r="D1835" t="str">
            <v>Morissette(Donald)</v>
          </cell>
          <cell r="F1835" t="str">
            <v>1475, rang St-Roch</v>
          </cell>
          <cell r="G1835" t="str">
            <v>Notre-Dame-Auxiliatrice-de-Buckland</v>
          </cell>
          <cell r="H1835" t="str">
            <v>G0R1G0</v>
          </cell>
          <cell r="I1835">
            <v>418</v>
          </cell>
          <cell r="J1835">
            <v>7893092</v>
          </cell>
          <cell r="K1835">
            <v>21</v>
          </cell>
          <cell r="L1835">
            <v>5290</v>
          </cell>
          <cell r="M1835">
            <v>25</v>
          </cell>
          <cell r="N1835">
            <v>4794</v>
          </cell>
        </row>
        <row r="1836">
          <cell r="A1836">
            <v>872820</v>
          </cell>
          <cell r="B1836" t="str">
            <v>01</v>
          </cell>
          <cell r="C1836" t="str">
            <v>Bas-Saint-Laurent</v>
          </cell>
          <cell r="D1836" t="str">
            <v>Côté(Gérald)</v>
          </cell>
          <cell r="F1836" t="str">
            <v>20, Rang 2</v>
          </cell>
          <cell r="G1836" t="str">
            <v>Lac-des-Aigles</v>
          </cell>
          <cell r="H1836" t="str">
            <v>G0K1V0</v>
          </cell>
          <cell r="I1836">
            <v>418</v>
          </cell>
          <cell r="J1836">
            <v>7792615</v>
          </cell>
          <cell r="K1836">
            <v>14</v>
          </cell>
        </row>
        <row r="1837">
          <cell r="A1837">
            <v>872846</v>
          </cell>
          <cell r="B1837" t="str">
            <v>07</v>
          </cell>
          <cell r="C1837" t="str">
            <v>Outaouais</v>
          </cell>
          <cell r="D1837" t="str">
            <v>Gagnon(Marc)</v>
          </cell>
          <cell r="F1837" t="str">
            <v>15, ch. Gagnon</v>
          </cell>
          <cell r="G1837" t="str">
            <v>Bouchette</v>
          </cell>
          <cell r="H1837" t="str">
            <v>J0X1E0</v>
          </cell>
          <cell r="I1837">
            <v>819</v>
          </cell>
          <cell r="J1837">
            <v>4655144</v>
          </cell>
          <cell r="K1837">
            <v>156</v>
          </cell>
          <cell r="L1837">
            <v>9005</v>
          </cell>
          <cell r="M1837">
            <v>136</v>
          </cell>
          <cell r="N1837">
            <v>12697</v>
          </cell>
        </row>
        <row r="1838">
          <cell r="A1838">
            <v>872952</v>
          </cell>
          <cell r="B1838" t="str">
            <v>12</v>
          </cell>
          <cell r="C1838" t="str">
            <v>Chaudière-Appalaches</v>
          </cell>
          <cell r="D1838" t="str">
            <v>Ferme De Ladurantaye</v>
          </cell>
          <cell r="E1838" t="str">
            <v>Ladurantaye(André et Christian De)</v>
          </cell>
          <cell r="F1838" t="str">
            <v>845, chemin des Pionniers Ouest</v>
          </cell>
          <cell r="G1838" t="str">
            <v>Cap-Saint-Ignace</v>
          </cell>
          <cell r="H1838" t="str">
            <v>G0R1H0</v>
          </cell>
          <cell r="I1838">
            <v>418</v>
          </cell>
          <cell r="J1838">
            <v>2465389</v>
          </cell>
          <cell r="K1838">
            <v>68</v>
          </cell>
          <cell r="L1838">
            <v>17010</v>
          </cell>
          <cell r="M1838">
            <v>72</v>
          </cell>
          <cell r="N1838">
            <v>14815</v>
          </cell>
        </row>
        <row r="1839">
          <cell r="A1839">
            <v>873364</v>
          </cell>
          <cell r="B1839" t="str">
            <v>17</v>
          </cell>
          <cell r="C1839" t="str">
            <v>Centre-du-Québec</v>
          </cell>
          <cell r="D1839" t="str">
            <v>Chamard(Stéphane)</v>
          </cell>
          <cell r="F1839" t="str">
            <v>250, Route 161</v>
          </cell>
          <cell r="G1839" t="str">
            <v>Saint-Valère</v>
          </cell>
          <cell r="H1839" t="str">
            <v>G0P1M0</v>
          </cell>
          <cell r="I1839">
            <v>819</v>
          </cell>
          <cell r="J1839">
            <v>3531901</v>
          </cell>
          <cell r="K1839">
            <v>11</v>
          </cell>
        </row>
        <row r="1840">
          <cell r="A1840">
            <v>874313</v>
          </cell>
          <cell r="B1840" t="str">
            <v>07</v>
          </cell>
          <cell r="C1840" t="str">
            <v>Outaouais</v>
          </cell>
          <cell r="D1840" t="str">
            <v>Ferme Gaston Deschambault inc.</v>
          </cell>
          <cell r="E1840" t="str">
            <v>Deschambault(Gaston)</v>
          </cell>
          <cell r="F1840" t="str">
            <v>584, rang Sainte-Julie est</v>
          </cell>
          <cell r="G1840" t="str">
            <v>Saint-André-Avellin</v>
          </cell>
          <cell r="H1840" t="str">
            <v>J0V1W0</v>
          </cell>
          <cell r="I1840">
            <v>819</v>
          </cell>
          <cell r="J1840">
            <v>9832637</v>
          </cell>
          <cell r="K1840">
            <v>12</v>
          </cell>
          <cell r="L1840">
            <v>10779</v>
          </cell>
        </row>
        <row r="1841">
          <cell r="A1841">
            <v>874727</v>
          </cell>
          <cell r="B1841" t="str">
            <v>16</v>
          </cell>
          <cell r="C1841" t="str">
            <v>Montérégie</v>
          </cell>
          <cell r="D1841" t="str">
            <v>Beauregard(Mario)</v>
          </cell>
          <cell r="E1841" t="str">
            <v>Beauregard(Mario)</v>
          </cell>
          <cell r="F1841" t="str">
            <v>955, 9ième Rang</v>
          </cell>
          <cell r="G1841" t="str">
            <v>Saint-Dominique</v>
          </cell>
          <cell r="H1841" t="str">
            <v>J0H1L0</v>
          </cell>
          <cell r="I1841">
            <v>450</v>
          </cell>
          <cell r="J1841">
            <v>7932856</v>
          </cell>
          <cell r="K1841">
            <v>96</v>
          </cell>
          <cell r="L1841">
            <v>7468</v>
          </cell>
          <cell r="M1841">
            <v>95</v>
          </cell>
          <cell r="N1841">
            <v>7961</v>
          </cell>
        </row>
        <row r="1842">
          <cell r="A1842">
            <v>875088</v>
          </cell>
          <cell r="B1842" t="str">
            <v>07</v>
          </cell>
          <cell r="C1842" t="str">
            <v>Outaouais</v>
          </cell>
          <cell r="D1842" t="str">
            <v>Hélène Gervais &amp; Alain Larose</v>
          </cell>
          <cell r="E1842" t="str">
            <v>Larose(Hélène Gervais et Alain)</v>
          </cell>
          <cell r="F1842" t="str">
            <v>1175, ch. Murray</v>
          </cell>
          <cell r="G1842" t="str">
            <v>Pontiac</v>
          </cell>
          <cell r="H1842" t="str">
            <v>J0X2V0</v>
          </cell>
          <cell r="I1842">
            <v>819</v>
          </cell>
          <cell r="J1842">
            <v>4582169</v>
          </cell>
          <cell r="K1842">
            <v>110</v>
          </cell>
          <cell r="L1842">
            <v>10403</v>
          </cell>
          <cell r="M1842">
            <v>88</v>
          </cell>
          <cell r="N1842">
            <v>15980</v>
          </cell>
        </row>
        <row r="1843">
          <cell r="A1843">
            <v>875294</v>
          </cell>
          <cell r="B1843" t="str">
            <v>12</v>
          </cell>
          <cell r="C1843" t="str">
            <v>Chaudière-Appalaches</v>
          </cell>
          <cell r="D1843" t="str">
            <v>Lachance(Francine)</v>
          </cell>
          <cell r="E1843" t="str">
            <v>Grégoire(Robert)</v>
          </cell>
          <cell r="F1843" t="str">
            <v>183 rang du Lac des Grelots</v>
          </cell>
          <cell r="G1843" t="str">
            <v>Saint-Évariste-de-Forsyth</v>
          </cell>
          <cell r="H1843" t="str">
            <v>G0M1S0</v>
          </cell>
          <cell r="I1843">
            <v>418</v>
          </cell>
          <cell r="J1843">
            <v>4593166</v>
          </cell>
          <cell r="K1843">
            <v>18</v>
          </cell>
          <cell r="L1843">
            <v>8202</v>
          </cell>
        </row>
        <row r="1844">
          <cell r="A1844">
            <v>875351</v>
          </cell>
          <cell r="B1844" t="str">
            <v>12</v>
          </cell>
          <cell r="C1844" t="str">
            <v>Chaudière-Appalaches</v>
          </cell>
          <cell r="D1844" t="str">
            <v>Mercier(Eloi)</v>
          </cell>
          <cell r="F1844" t="str">
            <v>700, rue Principale</v>
          </cell>
          <cell r="G1844" t="str">
            <v>Saint-Jacques-de-Leeds</v>
          </cell>
          <cell r="H1844" t="str">
            <v>G0N1J0</v>
          </cell>
          <cell r="I1844">
            <v>418</v>
          </cell>
          <cell r="J1844">
            <v>4243470</v>
          </cell>
          <cell r="K1844">
            <v>63</v>
          </cell>
          <cell r="L1844">
            <v>10798</v>
          </cell>
          <cell r="M1844">
            <v>64</v>
          </cell>
          <cell r="N1844">
            <v>15780</v>
          </cell>
        </row>
        <row r="1845">
          <cell r="A1845">
            <v>875955</v>
          </cell>
          <cell r="B1845" t="str">
            <v>07</v>
          </cell>
          <cell r="C1845" t="str">
            <v>Outaouais</v>
          </cell>
          <cell r="D1845" t="str">
            <v>Nadine Bernier &amp; Marc Marenger</v>
          </cell>
          <cell r="F1845" t="str">
            <v>65, chemin Somers</v>
          </cell>
          <cell r="G1845" t="str">
            <v>Mayo</v>
          </cell>
          <cell r="H1845" t="str">
            <v>J8L4L9</v>
          </cell>
          <cell r="I1845">
            <v>819</v>
          </cell>
          <cell r="J1845">
            <v>2818865</v>
          </cell>
          <cell r="K1845">
            <v>45</v>
          </cell>
          <cell r="L1845">
            <v>7045</v>
          </cell>
          <cell r="M1845">
            <v>47</v>
          </cell>
          <cell r="N1845">
            <v>14089</v>
          </cell>
        </row>
        <row r="1846">
          <cell r="A1846">
            <v>876102</v>
          </cell>
          <cell r="B1846" t="str">
            <v>12</v>
          </cell>
          <cell r="C1846" t="str">
            <v>Chaudière-Appalaches</v>
          </cell>
          <cell r="D1846" t="str">
            <v>Ouellet(Guillaume)</v>
          </cell>
          <cell r="F1846" t="str">
            <v>400, route Principale</v>
          </cell>
          <cell r="G1846" t="str">
            <v>Sainte-Louise</v>
          </cell>
          <cell r="H1846" t="str">
            <v>G0R3K0</v>
          </cell>
          <cell r="I1846">
            <v>418</v>
          </cell>
          <cell r="J1846">
            <v>3542890</v>
          </cell>
          <cell r="K1846">
            <v>45</v>
          </cell>
          <cell r="L1846">
            <v>2814</v>
          </cell>
          <cell r="M1846">
            <v>43</v>
          </cell>
          <cell r="N1846">
            <v>2347</v>
          </cell>
        </row>
        <row r="1847">
          <cell r="A1847">
            <v>876268</v>
          </cell>
          <cell r="B1847" t="str">
            <v>08</v>
          </cell>
          <cell r="C1847" t="str">
            <v>Abitibi-Témiscamingue</v>
          </cell>
          <cell r="D1847" t="str">
            <v>Molloy(Gaston)</v>
          </cell>
          <cell r="F1847" t="str">
            <v>7675, boulevard Témiscamingue</v>
          </cell>
          <cell r="G1847" t="str">
            <v>Rouyn-Noranda</v>
          </cell>
          <cell r="H1847" t="str">
            <v>J9Y1P7</v>
          </cell>
          <cell r="I1847">
            <v>819</v>
          </cell>
          <cell r="J1847">
            <v>7975690</v>
          </cell>
          <cell r="K1847">
            <v>114</v>
          </cell>
          <cell r="L1847">
            <v>20093</v>
          </cell>
          <cell r="M1847">
            <v>104</v>
          </cell>
          <cell r="N1847">
            <v>12371</v>
          </cell>
        </row>
        <row r="1848">
          <cell r="A1848">
            <v>876540</v>
          </cell>
          <cell r="B1848" t="str">
            <v>02</v>
          </cell>
          <cell r="C1848" t="str">
            <v>Saguenay-Lac-Saint-Jean</v>
          </cell>
          <cell r="D1848" t="str">
            <v>Bouchard(Serge)</v>
          </cell>
          <cell r="F1848" t="str">
            <v>164, rang des Sables</v>
          </cell>
          <cell r="G1848" t="str">
            <v>Chambord</v>
          </cell>
          <cell r="H1848" t="str">
            <v>G0W1G0</v>
          </cell>
          <cell r="I1848">
            <v>418</v>
          </cell>
          <cell r="J1848">
            <v>3428446</v>
          </cell>
          <cell r="M1848">
            <v>16</v>
          </cell>
        </row>
        <row r="1849">
          <cell r="A1849">
            <v>877050</v>
          </cell>
          <cell r="B1849" t="str">
            <v>12</v>
          </cell>
          <cell r="C1849" t="str">
            <v>Chaudière-Appalaches</v>
          </cell>
          <cell r="D1849" t="str">
            <v>Roy(Serge)</v>
          </cell>
          <cell r="F1849" t="str">
            <v>1525, 57e Rue</v>
          </cell>
          <cell r="G1849" t="str">
            <v>Saint-Georges (de Beauce)</v>
          </cell>
          <cell r="H1849" t="str">
            <v>G5Y5C1</v>
          </cell>
          <cell r="I1849">
            <v>418</v>
          </cell>
          <cell r="J1849">
            <v>2287367</v>
          </cell>
          <cell r="K1849">
            <v>15</v>
          </cell>
          <cell r="M1849">
            <v>16</v>
          </cell>
          <cell r="N1849">
            <v>2298</v>
          </cell>
        </row>
        <row r="1850">
          <cell r="A1850">
            <v>877340</v>
          </cell>
          <cell r="B1850" t="str">
            <v>01</v>
          </cell>
          <cell r="C1850" t="str">
            <v>Bas-Saint-Laurent</v>
          </cell>
          <cell r="D1850" t="str">
            <v>Viel(Réal)</v>
          </cell>
          <cell r="F1850" t="str">
            <v>223 rang 3 Est</v>
          </cell>
          <cell r="G1850" t="str">
            <v>Saint-Alexandre-de-Kamouraska</v>
          </cell>
          <cell r="H1850" t="str">
            <v>G0L2G0</v>
          </cell>
          <cell r="I1850">
            <v>418</v>
          </cell>
          <cell r="J1850">
            <v>4952966</v>
          </cell>
          <cell r="K1850">
            <v>117</v>
          </cell>
          <cell r="L1850">
            <v>22113</v>
          </cell>
          <cell r="M1850">
            <v>124</v>
          </cell>
          <cell r="N1850">
            <v>23110</v>
          </cell>
        </row>
        <row r="1851">
          <cell r="A1851">
            <v>877506</v>
          </cell>
          <cell r="B1851" t="str">
            <v>17</v>
          </cell>
          <cell r="C1851" t="str">
            <v>Centre-du-Québec</v>
          </cell>
          <cell r="D1851" t="str">
            <v>Ferme D.T.M.C. S.E.N.C.</v>
          </cell>
          <cell r="E1851" t="str">
            <v>Champagne(Denis Tanguay et Mélanie)</v>
          </cell>
          <cell r="F1851" t="str">
            <v>816, Rang 1</v>
          </cell>
          <cell r="G1851" t="str">
            <v>Saint-Pierre-Baptiste</v>
          </cell>
          <cell r="H1851" t="str">
            <v>G0P1K0</v>
          </cell>
          <cell r="I1851">
            <v>418</v>
          </cell>
          <cell r="J1851">
            <v>4537739</v>
          </cell>
          <cell r="K1851">
            <v>20</v>
          </cell>
          <cell r="L1851">
            <v>1826</v>
          </cell>
          <cell r="M1851">
            <v>19</v>
          </cell>
          <cell r="N1851">
            <v>4563</v>
          </cell>
        </row>
        <row r="1852">
          <cell r="A1852">
            <v>877514</v>
          </cell>
          <cell r="B1852" t="str">
            <v>04</v>
          </cell>
          <cell r="C1852" t="str">
            <v>Mauricie</v>
          </cell>
          <cell r="D1852" t="str">
            <v>Ferme Jean-Claude Goulet et Fils S.E.N.C.</v>
          </cell>
          <cell r="E1852" t="str">
            <v>Goulet(Jean-François)</v>
          </cell>
          <cell r="F1852" t="str">
            <v>58, rang Rivière des Envies Est</v>
          </cell>
          <cell r="G1852" t="str">
            <v>Saint-Stanislas (de Mauricie)</v>
          </cell>
          <cell r="H1852" t="str">
            <v>G0X3E0</v>
          </cell>
          <cell r="I1852">
            <v>819</v>
          </cell>
          <cell r="J1852">
            <v>6018562</v>
          </cell>
          <cell r="K1852">
            <v>17</v>
          </cell>
          <cell r="M1852">
            <v>17</v>
          </cell>
        </row>
        <row r="1853">
          <cell r="A1853">
            <v>877597</v>
          </cell>
          <cell r="B1853" t="str">
            <v>12</v>
          </cell>
          <cell r="C1853" t="str">
            <v>Chaudière-Appalaches</v>
          </cell>
          <cell r="D1853" t="str">
            <v>Ferme Touga S.E.N.C.</v>
          </cell>
          <cell r="E1853" t="str">
            <v>Toulouse(Réjean)</v>
          </cell>
          <cell r="F1853" t="str">
            <v>144,  Rang 1 Shenley Sud</v>
          </cell>
          <cell r="G1853" t="str">
            <v>Saint-Martin</v>
          </cell>
          <cell r="H1853" t="str">
            <v>G0M1B0</v>
          </cell>
          <cell r="I1853">
            <v>418</v>
          </cell>
          <cell r="J1853">
            <v>3823085</v>
          </cell>
          <cell r="K1853">
            <v>107</v>
          </cell>
          <cell r="L1853">
            <v>34318</v>
          </cell>
          <cell r="M1853">
            <v>114</v>
          </cell>
          <cell r="N1853">
            <v>30937</v>
          </cell>
        </row>
        <row r="1854">
          <cell r="A1854">
            <v>878306</v>
          </cell>
          <cell r="B1854" t="str">
            <v>07</v>
          </cell>
          <cell r="C1854" t="str">
            <v>Outaouais</v>
          </cell>
          <cell r="D1854" t="str">
            <v>Charlebois R.I.G. S.E.N.C.</v>
          </cell>
          <cell r="E1854" t="str">
            <v>Charlebois(Gilles et Stéphane)</v>
          </cell>
          <cell r="F1854" t="str">
            <v>310, rang St-Joseph Ouest</v>
          </cell>
          <cell r="G1854" t="str">
            <v>Saint-André-Avellin</v>
          </cell>
          <cell r="H1854" t="str">
            <v>J0V1W0</v>
          </cell>
          <cell r="I1854">
            <v>819</v>
          </cell>
          <cell r="J1854">
            <v>9836628</v>
          </cell>
          <cell r="K1854">
            <v>23</v>
          </cell>
          <cell r="L1854">
            <v>1660</v>
          </cell>
          <cell r="M1854">
            <v>28</v>
          </cell>
          <cell r="N1854">
            <v>2774</v>
          </cell>
        </row>
        <row r="1855">
          <cell r="A1855">
            <v>878462</v>
          </cell>
          <cell r="B1855" t="str">
            <v>05</v>
          </cell>
          <cell r="C1855" t="str">
            <v>Estrie</v>
          </cell>
          <cell r="D1855" t="str">
            <v>Spaulding Lorne &amp; Lynn</v>
          </cell>
          <cell r="E1855" t="str">
            <v>Spaulding(Lorne &amp; Lynn)</v>
          </cell>
          <cell r="F1855" t="str">
            <v>29 Bédard</v>
          </cell>
          <cell r="G1855" t="str">
            <v>Cookshire-Eaton</v>
          </cell>
          <cell r="H1855" t="str">
            <v>J0B3A0</v>
          </cell>
          <cell r="I1855">
            <v>819</v>
          </cell>
          <cell r="J1855">
            <v>8892538</v>
          </cell>
          <cell r="K1855">
            <v>33</v>
          </cell>
          <cell r="L1855">
            <v>3270</v>
          </cell>
          <cell r="M1855">
            <v>31</v>
          </cell>
          <cell r="N1855">
            <v>2392</v>
          </cell>
        </row>
        <row r="1856">
          <cell r="A1856">
            <v>878546</v>
          </cell>
          <cell r="B1856" t="str">
            <v>05</v>
          </cell>
          <cell r="C1856" t="str">
            <v>Estrie</v>
          </cell>
          <cell r="D1856" t="str">
            <v>Bergeron(Marcel)</v>
          </cell>
          <cell r="F1856" t="str">
            <v>3125, ch. Ayer's Cliff</v>
          </cell>
          <cell r="G1856" t="str">
            <v>Magog</v>
          </cell>
          <cell r="H1856" t="str">
            <v>J1X3W2</v>
          </cell>
          <cell r="I1856">
            <v>819</v>
          </cell>
          <cell r="J1856">
            <v>8438780</v>
          </cell>
          <cell r="K1856">
            <v>24</v>
          </cell>
          <cell r="L1856">
            <v>3984</v>
          </cell>
        </row>
        <row r="1857">
          <cell r="A1857">
            <v>878645</v>
          </cell>
          <cell r="B1857" t="str">
            <v>12</v>
          </cell>
          <cell r="C1857" t="str">
            <v>Chaudière-Appalaches</v>
          </cell>
          <cell r="D1857" t="str">
            <v>Ferme Dubreuil (1998) inc.</v>
          </cell>
          <cell r="E1857" t="str">
            <v>Dubreuil(Gervais)</v>
          </cell>
          <cell r="F1857" t="str">
            <v>112, Rang 14</v>
          </cell>
          <cell r="G1857" t="str">
            <v>Adstock</v>
          </cell>
          <cell r="H1857" t="str">
            <v>G0N1S0</v>
          </cell>
          <cell r="I1857">
            <v>418</v>
          </cell>
          <cell r="J1857">
            <v>4225822</v>
          </cell>
          <cell r="K1857">
            <v>40</v>
          </cell>
          <cell r="L1857">
            <v>10302</v>
          </cell>
          <cell r="M1857">
            <v>38</v>
          </cell>
          <cell r="N1857">
            <v>9377</v>
          </cell>
        </row>
        <row r="1858">
          <cell r="A1858">
            <v>878967</v>
          </cell>
          <cell r="B1858" t="str">
            <v>05</v>
          </cell>
          <cell r="C1858" t="str">
            <v>Estrie</v>
          </cell>
          <cell r="D1858" t="str">
            <v>Cox(Dennis)</v>
          </cell>
          <cell r="F1858" t="str">
            <v>470, Swede rd</v>
          </cell>
          <cell r="G1858" t="str">
            <v>Compton</v>
          </cell>
          <cell r="H1858" t="str">
            <v>J0B1L0</v>
          </cell>
          <cell r="I1858">
            <v>819</v>
          </cell>
          <cell r="J1858">
            <v>8372086</v>
          </cell>
          <cell r="K1858">
            <v>23</v>
          </cell>
          <cell r="L1858">
            <v>2571</v>
          </cell>
          <cell r="M1858">
            <v>30</v>
          </cell>
          <cell r="N1858">
            <v>2939</v>
          </cell>
        </row>
        <row r="1859">
          <cell r="A1859">
            <v>879783</v>
          </cell>
          <cell r="B1859" t="str">
            <v>04</v>
          </cell>
          <cell r="C1859" t="str">
            <v>Mauricie</v>
          </cell>
          <cell r="D1859" t="str">
            <v>Béland(Gérald)</v>
          </cell>
          <cell r="F1859" t="str">
            <v>1600 Beaupré</v>
          </cell>
          <cell r="G1859" t="str">
            <v>Sainte-Ursule</v>
          </cell>
          <cell r="H1859" t="str">
            <v>J0K3M0</v>
          </cell>
          <cell r="I1859">
            <v>819</v>
          </cell>
          <cell r="J1859">
            <v>2282042</v>
          </cell>
          <cell r="K1859">
            <v>12</v>
          </cell>
          <cell r="L1859">
            <v>2329</v>
          </cell>
        </row>
        <row r="1860">
          <cell r="A1860">
            <v>880153</v>
          </cell>
          <cell r="B1860" t="str">
            <v>12</v>
          </cell>
          <cell r="C1860" t="str">
            <v>Chaudière-Appalaches</v>
          </cell>
          <cell r="D1860" t="str">
            <v>3105-3028 Québec inc.</v>
          </cell>
          <cell r="E1860" t="str">
            <v>Audet(Jean-Marie)</v>
          </cell>
          <cell r="F1860" t="str">
            <v>46, rang Ste-Marie</v>
          </cell>
          <cell r="G1860" t="str">
            <v>Saint-Léon-de-Standon</v>
          </cell>
          <cell r="H1860" t="str">
            <v>G0R4L0</v>
          </cell>
          <cell r="I1860">
            <v>418</v>
          </cell>
          <cell r="J1860">
            <v>6422807</v>
          </cell>
          <cell r="K1860">
            <v>109</v>
          </cell>
          <cell r="L1860">
            <v>26177</v>
          </cell>
          <cell r="M1860">
            <v>110</v>
          </cell>
          <cell r="N1860">
            <v>25398</v>
          </cell>
        </row>
        <row r="1861">
          <cell r="A1861">
            <v>880542</v>
          </cell>
          <cell r="B1861" t="str">
            <v>16</v>
          </cell>
          <cell r="C1861" t="str">
            <v>Montérégie</v>
          </cell>
          <cell r="D1861" t="str">
            <v>Forcier(Luc A.)</v>
          </cell>
          <cell r="F1861" t="str">
            <v>107 Principale</v>
          </cell>
          <cell r="G1861" t="str">
            <v>Yamaska</v>
          </cell>
          <cell r="H1861" t="str">
            <v>J0G1W0</v>
          </cell>
          <cell r="I1861">
            <v>450</v>
          </cell>
          <cell r="J1861">
            <v>7892166</v>
          </cell>
          <cell r="K1861">
            <v>46</v>
          </cell>
          <cell r="L1861">
            <v>14374</v>
          </cell>
          <cell r="M1861">
            <v>16</v>
          </cell>
          <cell r="N1861">
            <v>1361</v>
          </cell>
        </row>
        <row r="1862">
          <cell r="A1862">
            <v>880732</v>
          </cell>
          <cell r="B1862" t="str">
            <v>05</v>
          </cell>
          <cell r="C1862" t="str">
            <v>Estrie</v>
          </cell>
          <cell r="D1862" t="str">
            <v>Lessard(Marco)</v>
          </cell>
          <cell r="F1862" t="str">
            <v>7096, chemin Benoît</v>
          </cell>
          <cell r="G1862" t="str">
            <v>Valcourt</v>
          </cell>
          <cell r="H1862" t="str">
            <v>J0E2L0</v>
          </cell>
          <cell r="I1862">
            <v>450</v>
          </cell>
          <cell r="J1862">
            <v>5325888</v>
          </cell>
          <cell r="K1862">
            <v>158</v>
          </cell>
          <cell r="L1862">
            <v>18452</v>
          </cell>
          <cell r="M1862">
            <v>150</v>
          </cell>
          <cell r="N1862">
            <v>15402</v>
          </cell>
        </row>
        <row r="1863">
          <cell r="A1863">
            <v>880781</v>
          </cell>
          <cell r="B1863" t="str">
            <v>05</v>
          </cell>
          <cell r="C1863" t="str">
            <v>Estrie</v>
          </cell>
          <cell r="D1863" t="str">
            <v>Berthelette(Claude)</v>
          </cell>
          <cell r="F1863" t="str">
            <v>454, Grande Ligne</v>
          </cell>
          <cell r="G1863" t="str">
            <v>Orford</v>
          </cell>
          <cell r="H1863" t="str">
            <v>J1X6X8</v>
          </cell>
          <cell r="I1863">
            <v>450</v>
          </cell>
          <cell r="J1863">
            <v>5323568</v>
          </cell>
          <cell r="K1863">
            <v>20</v>
          </cell>
          <cell r="L1863">
            <v>2753</v>
          </cell>
          <cell r="M1863">
            <v>19</v>
          </cell>
          <cell r="N1863">
            <v>2677</v>
          </cell>
        </row>
        <row r="1864">
          <cell r="A1864">
            <v>880906</v>
          </cell>
          <cell r="B1864" t="str">
            <v>05</v>
          </cell>
          <cell r="C1864" t="str">
            <v>Estrie</v>
          </cell>
          <cell r="D1864" t="str">
            <v>Harmer(Mark)</v>
          </cell>
          <cell r="F1864" t="str">
            <v>50, High Forrest</v>
          </cell>
          <cell r="G1864" t="str">
            <v>Saint-Isidore-de-Clifton</v>
          </cell>
          <cell r="H1864" t="str">
            <v>J0B2X0</v>
          </cell>
          <cell r="I1864">
            <v>819</v>
          </cell>
          <cell r="J1864">
            <v>8891284</v>
          </cell>
          <cell r="K1864">
            <v>61</v>
          </cell>
          <cell r="L1864">
            <v>3120</v>
          </cell>
          <cell r="M1864">
            <v>70</v>
          </cell>
          <cell r="N1864">
            <v>12770</v>
          </cell>
        </row>
        <row r="1865">
          <cell r="A1865">
            <v>881177</v>
          </cell>
          <cell r="B1865" t="str">
            <v>12</v>
          </cell>
          <cell r="C1865" t="str">
            <v>Chaudière-Appalaches</v>
          </cell>
          <cell r="D1865" t="str">
            <v>Ferme des Jumeaux Lamontagne inc.</v>
          </cell>
          <cell r="E1865" t="str">
            <v>Lamontagne(Yvon et Yoland)</v>
          </cell>
          <cell r="F1865" t="str">
            <v>432, chemin Bois-Franc Est</v>
          </cell>
          <cell r="G1865" t="str">
            <v>Notre-Dame-du-Sacré-Coeur-d'Issoudun</v>
          </cell>
          <cell r="H1865" t="str">
            <v>G0S1L0</v>
          </cell>
          <cell r="I1865">
            <v>418</v>
          </cell>
          <cell r="J1865">
            <v>7281999</v>
          </cell>
          <cell r="K1865">
            <v>76</v>
          </cell>
          <cell r="L1865">
            <v>4610</v>
          </cell>
          <cell r="M1865">
            <v>76</v>
          </cell>
          <cell r="N1865">
            <v>7743</v>
          </cell>
        </row>
        <row r="1866">
          <cell r="A1866">
            <v>881813</v>
          </cell>
          <cell r="B1866" t="str">
            <v>12</v>
          </cell>
          <cell r="C1866" t="str">
            <v>Chaudière-Appalaches</v>
          </cell>
          <cell r="D1866" t="str">
            <v>Daigle(Yves)</v>
          </cell>
          <cell r="F1866" t="str">
            <v>454, Rang 6</v>
          </cell>
          <cell r="G1866" t="str">
            <v>Irlande</v>
          </cell>
          <cell r="H1866" t="str">
            <v>G6H2M2</v>
          </cell>
          <cell r="I1866">
            <v>418</v>
          </cell>
          <cell r="J1866">
            <v>4235715</v>
          </cell>
          <cell r="K1866">
            <v>82</v>
          </cell>
          <cell r="L1866">
            <v>11912</v>
          </cell>
          <cell r="M1866">
            <v>82</v>
          </cell>
          <cell r="N1866">
            <v>12512</v>
          </cell>
        </row>
        <row r="1867">
          <cell r="A1867">
            <v>881854</v>
          </cell>
          <cell r="B1867" t="str">
            <v>12</v>
          </cell>
          <cell r="C1867" t="str">
            <v>Chaudière-Appalaches</v>
          </cell>
          <cell r="D1867" t="str">
            <v>Ferme Chanclau S.E.N.C.</v>
          </cell>
          <cell r="E1867" t="str">
            <v>Moisan(Claude)</v>
          </cell>
          <cell r="F1867" t="str">
            <v>1012, Rang 4</v>
          </cell>
          <cell r="G1867" t="str">
            <v>Saint-Jacques-le-Majeur-de-Wolfestown</v>
          </cell>
          <cell r="H1867" t="str">
            <v>G0P1G0</v>
          </cell>
          <cell r="I1867">
            <v>418</v>
          </cell>
          <cell r="J1867">
            <v>4494434</v>
          </cell>
          <cell r="K1867">
            <v>50</v>
          </cell>
          <cell r="L1867">
            <v>4815</v>
          </cell>
          <cell r="M1867">
            <v>52</v>
          </cell>
          <cell r="N1867">
            <v>5138</v>
          </cell>
        </row>
        <row r="1868">
          <cell r="A1868">
            <v>882241</v>
          </cell>
          <cell r="B1868" t="str">
            <v>17</v>
          </cell>
          <cell r="C1868" t="str">
            <v>Centre-du-Québec</v>
          </cell>
          <cell r="D1868" t="str">
            <v>Ferme Gourd'Or S.E.N.C.</v>
          </cell>
          <cell r="E1868" t="str">
            <v>Gourde(Patrick)</v>
          </cell>
          <cell r="F1868" t="str">
            <v>3168, rang 8</v>
          </cell>
          <cell r="G1868" t="str">
            <v>Inverness</v>
          </cell>
          <cell r="H1868" t="str">
            <v>G0S1K0</v>
          </cell>
          <cell r="I1868">
            <v>418</v>
          </cell>
          <cell r="J1868">
            <v>4532119</v>
          </cell>
          <cell r="K1868">
            <v>22</v>
          </cell>
          <cell r="L1868">
            <v>547</v>
          </cell>
          <cell r="M1868">
            <v>25</v>
          </cell>
          <cell r="N1868">
            <v>5394</v>
          </cell>
        </row>
        <row r="1869">
          <cell r="A1869">
            <v>882704</v>
          </cell>
          <cell r="B1869" t="str">
            <v>17</v>
          </cell>
          <cell r="C1869" t="str">
            <v>Centre-du-Québec</v>
          </cell>
          <cell r="D1869" t="str">
            <v>Ferme Les Laviaux inc.</v>
          </cell>
          <cell r="E1869" t="str">
            <v>Duc(Béatrice Cressier et Martial)</v>
          </cell>
          <cell r="F1869" t="str">
            <v>1070, rang St-Pierre Est</v>
          </cell>
          <cell r="G1869" t="str">
            <v>Notre-Dame-de-Lourdes</v>
          </cell>
          <cell r="H1869" t="str">
            <v>G0S1T0</v>
          </cell>
          <cell r="I1869">
            <v>819</v>
          </cell>
          <cell r="J1869">
            <v>3851048</v>
          </cell>
          <cell r="K1869">
            <v>102</v>
          </cell>
        </row>
        <row r="1870">
          <cell r="A1870">
            <v>883033</v>
          </cell>
          <cell r="B1870" t="str">
            <v>16</v>
          </cell>
          <cell r="C1870" t="str">
            <v>Montérégie</v>
          </cell>
          <cell r="D1870" t="str">
            <v>Ferme E. Daneau et B. Dubois S.E.N.C.</v>
          </cell>
          <cell r="E1870" t="str">
            <v>Dubois(Brenda)</v>
          </cell>
          <cell r="F1870" t="str">
            <v>445, rg 4</v>
          </cell>
          <cell r="G1870" t="str">
            <v>Sainte-Clotilde-de-Châteauguay</v>
          </cell>
          <cell r="H1870" t="str">
            <v>J0L1W0</v>
          </cell>
          <cell r="I1870">
            <v>450</v>
          </cell>
          <cell r="J1870">
            <v>8260017</v>
          </cell>
          <cell r="K1870">
            <v>110</v>
          </cell>
          <cell r="L1870">
            <v>30862</v>
          </cell>
          <cell r="M1870">
            <v>115</v>
          </cell>
          <cell r="N1870">
            <v>31752</v>
          </cell>
        </row>
        <row r="1871">
          <cell r="A1871">
            <v>883439</v>
          </cell>
          <cell r="B1871" t="str">
            <v>07</v>
          </cell>
          <cell r="C1871" t="str">
            <v>Outaouais</v>
          </cell>
          <cell r="D1871" t="str">
            <v>Robert(Roger M.)</v>
          </cell>
          <cell r="F1871" t="str">
            <v>136, chemin St-Louis</v>
          </cell>
          <cell r="G1871" t="str">
            <v>La Pèche</v>
          </cell>
          <cell r="H1871" t="str">
            <v>J0X2W0</v>
          </cell>
          <cell r="I1871">
            <v>819</v>
          </cell>
          <cell r="J1871">
            <v>4562577</v>
          </cell>
          <cell r="K1871">
            <v>28</v>
          </cell>
          <cell r="L1871">
            <v>3490</v>
          </cell>
          <cell r="M1871">
            <v>34</v>
          </cell>
          <cell r="N1871">
            <v>2841</v>
          </cell>
        </row>
        <row r="1872">
          <cell r="A1872">
            <v>884049</v>
          </cell>
          <cell r="B1872" t="str">
            <v>17</v>
          </cell>
          <cell r="C1872" t="str">
            <v>Centre-du-Québec</v>
          </cell>
          <cell r="D1872" t="str">
            <v>Pellerin(Alexandre)</v>
          </cell>
          <cell r="F1872" t="str">
            <v>14500, chemin Héon</v>
          </cell>
          <cell r="G1872" t="str">
            <v>Bécancour</v>
          </cell>
          <cell r="H1872" t="str">
            <v>G9H1N6</v>
          </cell>
          <cell r="I1872">
            <v>819</v>
          </cell>
          <cell r="J1872">
            <v>2332568</v>
          </cell>
          <cell r="K1872">
            <v>21</v>
          </cell>
          <cell r="M1872">
            <v>17</v>
          </cell>
        </row>
        <row r="1873">
          <cell r="A1873">
            <v>884437</v>
          </cell>
          <cell r="B1873" t="str">
            <v>16</v>
          </cell>
          <cell r="C1873" t="str">
            <v>Montérégie</v>
          </cell>
          <cell r="D1873" t="str">
            <v>Ferme Simmabec inc.</v>
          </cell>
          <cell r="E1873" t="str">
            <v>Caron(Serge)</v>
          </cell>
          <cell r="F1873" t="str">
            <v>2421, 8ième Rang</v>
          </cell>
          <cell r="G1873" t="str">
            <v>Saint-Valérien-de-Milton</v>
          </cell>
          <cell r="H1873" t="str">
            <v>J0H2B0</v>
          </cell>
          <cell r="I1873">
            <v>450</v>
          </cell>
          <cell r="J1873">
            <v>5492304</v>
          </cell>
          <cell r="K1873">
            <v>14</v>
          </cell>
          <cell r="L1873">
            <v>2850</v>
          </cell>
        </row>
        <row r="1874">
          <cell r="A1874">
            <v>884684</v>
          </cell>
          <cell r="B1874" t="str">
            <v>05</v>
          </cell>
          <cell r="C1874" t="str">
            <v>Estrie</v>
          </cell>
          <cell r="D1874" t="str">
            <v>Ferme S. &amp; A. Hatch</v>
          </cell>
          <cell r="E1874" t="str">
            <v>Hatch(Stuart)</v>
          </cell>
          <cell r="F1874" t="str">
            <v>3990 ch. Brown's Hill</v>
          </cell>
          <cell r="G1874" t="str">
            <v>Ayer's Cliff</v>
          </cell>
          <cell r="H1874" t="str">
            <v>J0B1C0</v>
          </cell>
          <cell r="I1874">
            <v>819</v>
          </cell>
          <cell r="J1874">
            <v>8385086</v>
          </cell>
          <cell r="K1874">
            <v>15</v>
          </cell>
          <cell r="L1874">
            <v>2325</v>
          </cell>
          <cell r="M1874">
            <v>16</v>
          </cell>
          <cell r="N1874">
            <v>2504</v>
          </cell>
        </row>
        <row r="1875">
          <cell r="A1875">
            <v>884718</v>
          </cell>
          <cell r="B1875" t="str">
            <v>01</v>
          </cell>
          <cell r="C1875" t="str">
            <v>Bas-Saint-Laurent</v>
          </cell>
          <cell r="D1875" t="str">
            <v>Dubé(Jacques)</v>
          </cell>
          <cell r="F1875" t="str">
            <v>126, rue Pied du Lac</v>
          </cell>
          <cell r="G1875" t="str">
            <v>Rivière-Bleue</v>
          </cell>
          <cell r="H1875" t="str">
            <v>G0L2B0</v>
          </cell>
          <cell r="I1875">
            <v>418</v>
          </cell>
          <cell r="J1875">
            <v>8935377</v>
          </cell>
          <cell r="K1875">
            <v>17</v>
          </cell>
          <cell r="L1875">
            <v>340</v>
          </cell>
          <cell r="M1875">
            <v>20</v>
          </cell>
          <cell r="N1875">
            <v>2537</v>
          </cell>
        </row>
        <row r="1876">
          <cell r="A1876">
            <v>884817</v>
          </cell>
          <cell r="B1876" t="str">
            <v>05</v>
          </cell>
          <cell r="C1876" t="str">
            <v>Estrie</v>
          </cell>
          <cell r="D1876" t="str">
            <v>Entreprises P.S. Roy inc.</v>
          </cell>
          <cell r="E1876" t="str">
            <v>Roy(Philippe &amp; Shirley)</v>
          </cell>
          <cell r="F1876" t="str">
            <v>9561, ch. Boyton, R.R.2</v>
          </cell>
          <cell r="G1876" t="str">
            <v>Ayer's Cliff</v>
          </cell>
          <cell r="H1876" t="str">
            <v>J0B1C0</v>
          </cell>
          <cell r="I1876">
            <v>819</v>
          </cell>
          <cell r="J1876">
            <v>8762561</v>
          </cell>
          <cell r="K1876">
            <v>68</v>
          </cell>
          <cell r="L1876">
            <v>6189</v>
          </cell>
          <cell r="M1876">
            <v>61</v>
          </cell>
          <cell r="N1876">
            <v>4534</v>
          </cell>
        </row>
        <row r="1877">
          <cell r="A1877">
            <v>884874</v>
          </cell>
          <cell r="B1877" t="str">
            <v>07</v>
          </cell>
          <cell r="C1877" t="str">
            <v>Outaouais</v>
          </cell>
          <cell r="D1877" t="str">
            <v>O'Brien(Edward)</v>
          </cell>
          <cell r="F1877" t="str">
            <v>Box 21, 43 St-Jacques Street</v>
          </cell>
          <cell r="G1877" t="str">
            <v>l'isle-aux-Allumettes</v>
          </cell>
          <cell r="H1877" t="str">
            <v>J0X1M0</v>
          </cell>
          <cell r="I1877">
            <v>819</v>
          </cell>
          <cell r="J1877">
            <v>6892410</v>
          </cell>
          <cell r="K1877">
            <v>119</v>
          </cell>
          <cell r="L1877">
            <v>11432</v>
          </cell>
          <cell r="M1877">
            <v>126</v>
          </cell>
          <cell r="N1877">
            <v>27786</v>
          </cell>
        </row>
        <row r="1878">
          <cell r="A1878">
            <v>885624</v>
          </cell>
          <cell r="B1878" t="str">
            <v>07</v>
          </cell>
          <cell r="C1878" t="str">
            <v>Outaouais</v>
          </cell>
          <cell r="D1878" t="str">
            <v>Smith(David)</v>
          </cell>
          <cell r="F1878" t="str">
            <v>C599, R.R. 4</v>
          </cell>
          <cell r="G1878" t="str">
            <v>Campbell's Bay</v>
          </cell>
          <cell r="H1878" t="str">
            <v>J0X1K0</v>
          </cell>
          <cell r="I1878">
            <v>819</v>
          </cell>
          <cell r="J1878">
            <v>6482683</v>
          </cell>
          <cell r="K1878">
            <v>63</v>
          </cell>
          <cell r="L1878">
            <v>14801</v>
          </cell>
          <cell r="M1878">
            <v>60</v>
          </cell>
          <cell r="N1878">
            <v>15153</v>
          </cell>
        </row>
        <row r="1879">
          <cell r="A1879">
            <v>885939</v>
          </cell>
          <cell r="B1879" t="str">
            <v>12</v>
          </cell>
          <cell r="C1879" t="str">
            <v>Chaudière-Appalaches</v>
          </cell>
          <cell r="D1879" t="str">
            <v>Deschênes(Jean-Luc)</v>
          </cell>
          <cell r="F1879" t="str">
            <v>169, rang du Nord</v>
          </cell>
          <cell r="G1879" t="str">
            <v>Sainte-Apolline-de-Patton</v>
          </cell>
          <cell r="H1879" t="str">
            <v>G0R2P0</v>
          </cell>
          <cell r="I1879">
            <v>418</v>
          </cell>
          <cell r="J1879">
            <v>4690076</v>
          </cell>
          <cell r="K1879">
            <v>117</v>
          </cell>
          <cell r="L1879">
            <v>4552</v>
          </cell>
          <cell r="M1879">
            <v>118</v>
          </cell>
          <cell r="N1879">
            <v>17785</v>
          </cell>
        </row>
        <row r="1880">
          <cell r="A1880">
            <v>886101</v>
          </cell>
          <cell r="B1880" t="str">
            <v>11</v>
          </cell>
          <cell r="C1880" t="str">
            <v>Gaspésie-Iles-de-la-Madeleine</v>
          </cell>
          <cell r="D1880" t="str">
            <v>Thorne(Donald)</v>
          </cell>
          <cell r="F1880" t="str">
            <v>65 chemin Edgar Thorne</v>
          </cell>
          <cell r="G1880" t="str">
            <v>Fatima</v>
          </cell>
          <cell r="H1880" t="str">
            <v>G4T2B1</v>
          </cell>
          <cell r="I1880">
            <v>418</v>
          </cell>
          <cell r="J1880">
            <v>9864587</v>
          </cell>
          <cell r="K1880">
            <v>45</v>
          </cell>
          <cell r="L1880">
            <v>7498</v>
          </cell>
          <cell r="M1880">
            <v>40</v>
          </cell>
          <cell r="N1880">
            <v>3895</v>
          </cell>
        </row>
        <row r="1881">
          <cell r="A1881">
            <v>886879</v>
          </cell>
          <cell r="B1881" t="str">
            <v>04</v>
          </cell>
          <cell r="C1881" t="str">
            <v>Mauricie</v>
          </cell>
          <cell r="D1881" t="str">
            <v>Desaulniers(Jean)</v>
          </cell>
          <cell r="F1881" t="str">
            <v>1305, chemin des Laurentides</v>
          </cell>
          <cell r="G1881" t="str">
            <v>Saint-Boniface</v>
          </cell>
          <cell r="H1881" t="str">
            <v>G0X2L0</v>
          </cell>
          <cell r="I1881">
            <v>819</v>
          </cell>
          <cell r="J1881">
            <v>5356466</v>
          </cell>
          <cell r="K1881">
            <v>38</v>
          </cell>
          <cell r="L1881">
            <v>8434</v>
          </cell>
          <cell r="M1881">
            <v>35</v>
          </cell>
          <cell r="N1881">
            <v>6984</v>
          </cell>
        </row>
        <row r="1882">
          <cell r="A1882">
            <v>907980</v>
          </cell>
          <cell r="B1882" t="str">
            <v>03</v>
          </cell>
          <cell r="C1882" t="str">
            <v>Capitale-Nationale</v>
          </cell>
          <cell r="D1882" t="str">
            <v>Ferme La Côte des Bouleaux, S.E.N.C.</v>
          </cell>
          <cell r="E1882" t="str">
            <v>Bouchard(Serge)</v>
          </cell>
          <cell r="F1882" t="str">
            <v>15, rue Principale</v>
          </cell>
          <cell r="G1882" t="str">
            <v>Saint-Irénée</v>
          </cell>
          <cell r="H1882" t="str">
            <v>G0T1V0</v>
          </cell>
          <cell r="I1882">
            <v>418</v>
          </cell>
          <cell r="J1882">
            <v>4523494</v>
          </cell>
          <cell r="K1882">
            <v>42</v>
          </cell>
          <cell r="L1882">
            <v>6624</v>
          </cell>
          <cell r="M1882">
            <v>47</v>
          </cell>
          <cell r="N1882">
            <v>7148</v>
          </cell>
        </row>
        <row r="1883">
          <cell r="A1883">
            <v>909432</v>
          </cell>
          <cell r="B1883" t="str">
            <v>07</v>
          </cell>
          <cell r="C1883" t="str">
            <v>Outaouais</v>
          </cell>
          <cell r="D1883" t="str">
            <v>Ferme Cyrus &amp; Robbie Beck</v>
          </cell>
          <cell r="E1883" t="str">
            <v>Beck(Cyrus)</v>
          </cell>
          <cell r="F1883" t="str">
            <v>C730, Route 148</v>
          </cell>
          <cell r="G1883" t="str">
            <v>Shawville</v>
          </cell>
          <cell r="H1883" t="str">
            <v>J0X2Y0</v>
          </cell>
          <cell r="I1883">
            <v>819</v>
          </cell>
          <cell r="J1883">
            <v>6472348</v>
          </cell>
          <cell r="K1883">
            <v>135</v>
          </cell>
          <cell r="L1883">
            <v>14497</v>
          </cell>
          <cell r="M1883">
            <v>155</v>
          </cell>
          <cell r="N1883">
            <v>16332</v>
          </cell>
        </row>
        <row r="1884">
          <cell r="A1884">
            <v>910588</v>
          </cell>
          <cell r="B1884" t="str">
            <v>16</v>
          </cell>
          <cell r="C1884" t="str">
            <v>Montérégie</v>
          </cell>
          <cell r="D1884" t="str">
            <v>Vachon(Luc)</v>
          </cell>
          <cell r="F1884" t="str">
            <v>775, Chemin du Petit Patrice</v>
          </cell>
          <cell r="G1884" t="str">
            <v>Saint-Télesphore</v>
          </cell>
          <cell r="H1884" t="str">
            <v>J0P1G0</v>
          </cell>
          <cell r="I1884">
            <v>450</v>
          </cell>
          <cell r="J1884">
            <v>2692678</v>
          </cell>
          <cell r="K1884">
            <v>47</v>
          </cell>
          <cell r="L1884">
            <v>340</v>
          </cell>
          <cell r="M1884">
            <v>38</v>
          </cell>
        </row>
        <row r="1885">
          <cell r="A1885">
            <v>911289</v>
          </cell>
          <cell r="B1885" t="str">
            <v>16</v>
          </cell>
          <cell r="C1885" t="str">
            <v>Montérégie</v>
          </cell>
          <cell r="D1885" t="str">
            <v>Van Der Star(Robert)</v>
          </cell>
          <cell r="F1885" t="str">
            <v>1305, chemin St-Guillaume</v>
          </cell>
          <cell r="G1885" t="str">
            <v>Sainte-Marthe</v>
          </cell>
          <cell r="H1885" t="str">
            <v>J0P1W0</v>
          </cell>
          <cell r="I1885">
            <v>450</v>
          </cell>
          <cell r="J1885">
            <v>4594572</v>
          </cell>
          <cell r="K1885">
            <v>23</v>
          </cell>
          <cell r="L1885">
            <v>680</v>
          </cell>
          <cell r="M1885">
            <v>21</v>
          </cell>
          <cell r="N1885">
            <v>6792</v>
          </cell>
        </row>
        <row r="1886">
          <cell r="A1886">
            <v>911602</v>
          </cell>
          <cell r="B1886" t="str">
            <v>05</v>
          </cell>
          <cell r="C1886" t="str">
            <v>Estrie</v>
          </cell>
          <cell r="D1886" t="str">
            <v>Martin(Alice)</v>
          </cell>
          <cell r="F1886" t="str">
            <v>1948, route 210</v>
          </cell>
          <cell r="G1886" t="str">
            <v>Saint-Isidore-de-Clifton</v>
          </cell>
          <cell r="H1886" t="str">
            <v>J0B2X0</v>
          </cell>
          <cell r="I1886">
            <v>819</v>
          </cell>
          <cell r="J1886">
            <v>8892474</v>
          </cell>
          <cell r="K1886">
            <v>11</v>
          </cell>
        </row>
        <row r="1887">
          <cell r="A1887">
            <v>912212</v>
          </cell>
          <cell r="B1887" t="str">
            <v>16</v>
          </cell>
          <cell r="C1887" t="str">
            <v>Montérégie</v>
          </cell>
          <cell r="D1887" t="str">
            <v>Grenier(Roger)</v>
          </cell>
          <cell r="F1887" t="str">
            <v>375, route 116 Est</v>
          </cell>
          <cell r="G1887" t="str">
            <v>Acton Vale</v>
          </cell>
          <cell r="H1887" t="str">
            <v>J0H1A0</v>
          </cell>
          <cell r="I1887">
            <v>450</v>
          </cell>
          <cell r="J1887">
            <v>5463100</v>
          </cell>
          <cell r="K1887">
            <v>11</v>
          </cell>
          <cell r="L1887">
            <v>1095</v>
          </cell>
        </row>
        <row r="1888">
          <cell r="A1888">
            <v>912378</v>
          </cell>
          <cell r="B1888" t="str">
            <v>12</v>
          </cell>
          <cell r="C1888" t="str">
            <v>Chaudière-Appalaches</v>
          </cell>
          <cell r="D1888" t="str">
            <v>Ferme Manjo Porcs S.E.N.C.</v>
          </cell>
          <cell r="E1888" t="str">
            <v>Gilbert(Jonny Boulet et Manon)</v>
          </cell>
          <cell r="F1888" t="str">
            <v>245, Route 173 Nord</v>
          </cell>
          <cell r="G1888" t="str">
            <v>Saint-Joseph-de-Beauce</v>
          </cell>
          <cell r="H1888" t="str">
            <v>G0S2V0</v>
          </cell>
          <cell r="I1888">
            <v>418</v>
          </cell>
          <cell r="J1888">
            <v>3974297</v>
          </cell>
          <cell r="K1888">
            <v>12</v>
          </cell>
          <cell r="M1888">
            <v>23</v>
          </cell>
        </row>
        <row r="1889">
          <cell r="A1889">
            <v>913137</v>
          </cell>
          <cell r="B1889" t="str">
            <v>08</v>
          </cell>
          <cell r="C1889" t="str">
            <v>Abitibi-Témiscamingue</v>
          </cell>
          <cell r="D1889" t="str">
            <v>Meilleur(Mario)</v>
          </cell>
          <cell r="F1889" t="str">
            <v>313, Lac Castagnier</v>
          </cell>
          <cell r="G1889" t="str">
            <v>La Morandière</v>
          </cell>
          <cell r="H1889" t="str">
            <v>J0Y1S0</v>
          </cell>
          <cell r="I1889">
            <v>819</v>
          </cell>
          <cell r="J1889">
            <v>7545533</v>
          </cell>
          <cell r="K1889">
            <v>30</v>
          </cell>
          <cell r="L1889">
            <v>340</v>
          </cell>
          <cell r="M1889">
            <v>31</v>
          </cell>
          <cell r="N1889">
            <v>2956</v>
          </cell>
        </row>
        <row r="1890">
          <cell r="A1890">
            <v>913434</v>
          </cell>
          <cell r="B1890" t="str">
            <v>12</v>
          </cell>
          <cell r="C1890" t="str">
            <v>Chaudière-Appalaches</v>
          </cell>
          <cell r="D1890" t="str">
            <v>Defoy(Serge)</v>
          </cell>
          <cell r="F1890" t="str">
            <v>741, rang Marigot</v>
          </cell>
          <cell r="G1890" t="str">
            <v>Saint-Apollinaire</v>
          </cell>
          <cell r="H1890" t="str">
            <v>G0S2E0</v>
          </cell>
          <cell r="I1890">
            <v>418</v>
          </cell>
          <cell r="J1890">
            <v>8812156</v>
          </cell>
          <cell r="K1890">
            <v>32</v>
          </cell>
          <cell r="L1890">
            <v>1992</v>
          </cell>
          <cell r="M1890">
            <v>28</v>
          </cell>
          <cell r="N1890">
            <v>2408</v>
          </cell>
        </row>
        <row r="1891">
          <cell r="A1891">
            <v>914341</v>
          </cell>
          <cell r="B1891" t="str">
            <v>05</v>
          </cell>
          <cell r="C1891" t="str">
            <v>Estrie</v>
          </cell>
          <cell r="D1891" t="str">
            <v>Barter Mary &amp; Gilbert Jean-Marc</v>
          </cell>
          <cell r="E1891" t="str">
            <v>Gilber(Mary Jane Barter &amp; Jean-Marc)</v>
          </cell>
          <cell r="F1891" t="str">
            <v>562, ch. Jordan Hill</v>
          </cell>
          <cell r="G1891" t="str">
            <v>Cookshire-Eaton</v>
          </cell>
          <cell r="H1891" t="str">
            <v>J0B1M0</v>
          </cell>
          <cell r="I1891">
            <v>819</v>
          </cell>
          <cell r="J1891">
            <v>8755124</v>
          </cell>
          <cell r="K1891">
            <v>15</v>
          </cell>
          <cell r="L1891">
            <v>4779</v>
          </cell>
          <cell r="M1891">
            <v>17</v>
          </cell>
          <cell r="N1891">
            <v>4041</v>
          </cell>
        </row>
        <row r="1892">
          <cell r="A1892">
            <v>914531</v>
          </cell>
          <cell r="B1892" t="str">
            <v>01</v>
          </cell>
          <cell r="C1892" t="str">
            <v>Bas-Saint-Laurent</v>
          </cell>
          <cell r="D1892" t="str">
            <v>Rodrigue(Clément)</v>
          </cell>
          <cell r="F1892" t="str">
            <v>77 rang Bédard</v>
          </cell>
          <cell r="G1892" t="str">
            <v>Lac-des-Aigles</v>
          </cell>
          <cell r="H1892" t="str">
            <v>G0K1V0</v>
          </cell>
          <cell r="I1892">
            <v>418</v>
          </cell>
          <cell r="J1892">
            <v>7792090</v>
          </cell>
          <cell r="K1892">
            <v>35</v>
          </cell>
          <cell r="L1892">
            <v>3393</v>
          </cell>
          <cell r="M1892">
            <v>37</v>
          </cell>
          <cell r="N1892">
            <v>3393</v>
          </cell>
        </row>
        <row r="1893">
          <cell r="A1893">
            <v>915561</v>
          </cell>
          <cell r="B1893" t="str">
            <v>01</v>
          </cell>
          <cell r="C1893" t="str">
            <v>Bas-Saint-Laurent</v>
          </cell>
          <cell r="D1893" t="str">
            <v>Beaupré(Guy)</v>
          </cell>
          <cell r="F1893" t="str">
            <v>427 rang 4 Ouest</v>
          </cell>
          <cell r="G1893" t="str">
            <v>Saint-Valérien (Rimouski)</v>
          </cell>
          <cell r="H1893" t="str">
            <v>G0L4E0</v>
          </cell>
          <cell r="I1893">
            <v>418</v>
          </cell>
          <cell r="J1893">
            <v>7364043</v>
          </cell>
          <cell r="K1893">
            <v>12</v>
          </cell>
          <cell r="L1893">
            <v>1421</v>
          </cell>
        </row>
        <row r="1894">
          <cell r="A1894">
            <v>916106</v>
          </cell>
          <cell r="B1894" t="str">
            <v>03</v>
          </cell>
          <cell r="C1894" t="str">
            <v>Capitale-Nationale</v>
          </cell>
          <cell r="D1894" t="str">
            <v>Élevage Bovin St-Gilbert S.E.N.C.</v>
          </cell>
          <cell r="E1894" t="str">
            <v>Marcotte(Simon)</v>
          </cell>
          <cell r="F1894" t="str">
            <v>71, Principale</v>
          </cell>
          <cell r="G1894" t="str">
            <v>Saint-Gilbert</v>
          </cell>
          <cell r="H1894" t="str">
            <v>G0A3T0</v>
          </cell>
          <cell r="I1894">
            <v>418</v>
          </cell>
          <cell r="J1894">
            <v>2685151</v>
          </cell>
          <cell r="K1894">
            <v>85</v>
          </cell>
          <cell r="L1894">
            <v>17471</v>
          </cell>
          <cell r="M1894">
            <v>89</v>
          </cell>
          <cell r="N1894">
            <v>19672</v>
          </cell>
        </row>
        <row r="1895">
          <cell r="A1895">
            <v>916437</v>
          </cell>
          <cell r="B1895" t="str">
            <v>07</v>
          </cell>
          <cell r="C1895" t="str">
            <v>Outaouais</v>
          </cell>
          <cell r="D1895" t="str">
            <v>Bédard(Claude)</v>
          </cell>
          <cell r="F1895" t="str">
            <v>833, rang 5 Ouest</v>
          </cell>
          <cell r="G1895" t="str">
            <v>Thurso</v>
          </cell>
          <cell r="H1895" t="str">
            <v>J0X3B0</v>
          </cell>
          <cell r="I1895">
            <v>819</v>
          </cell>
          <cell r="J1895">
            <v>9850103</v>
          </cell>
          <cell r="K1895">
            <v>55</v>
          </cell>
          <cell r="L1895">
            <v>11869</v>
          </cell>
          <cell r="M1895">
            <v>56</v>
          </cell>
          <cell r="N1895">
            <v>11869</v>
          </cell>
        </row>
        <row r="1896">
          <cell r="A1896">
            <v>917062</v>
          </cell>
          <cell r="B1896" t="str">
            <v>05</v>
          </cell>
          <cell r="C1896" t="str">
            <v>Estrie</v>
          </cell>
          <cell r="D1896" t="str">
            <v>Grenier(Germain)</v>
          </cell>
          <cell r="F1896" t="str">
            <v>151 rang de la savane</v>
          </cell>
          <cell r="G1896" t="str">
            <v>Piopolis</v>
          </cell>
          <cell r="H1896" t="str">
            <v>G0Y1H0</v>
          </cell>
          <cell r="I1896">
            <v>819</v>
          </cell>
          <cell r="J1896">
            <v>5825428</v>
          </cell>
          <cell r="K1896">
            <v>22</v>
          </cell>
          <cell r="M1896">
            <v>22</v>
          </cell>
        </row>
        <row r="1897">
          <cell r="A1897">
            <v>917724</v>
          </cell>
          <cell r="B1897" t="str">
            <v>14</v>
          </cell>
          <cell r="C1897" t="str">
            <v>Lanaudière</v>
          </cell>
          <cell r="D1897" t="str">
            <v>Mathieu(Pierre)</v>
          </cell>
          <cell r="E1897" t="str">
            <v>Mathieu(Pierre)</v>
          </cell>
          <cell r="F1897" t="str">
            <v>2900, chemin Gauthier</v>
          </cell>
          <cell r="G1897" t="str">
            <v>Terrebonne</v>
          </cell>
          <cell r="H1897" t="str">
            <v>J7M1R9</v>
          </cell>
          <cell r="I1897">
            <v>450</v>
          </cell>
          <cell r="J1897">
            <v>4781485</v>
          </cell>
          <cell r="K1897">
            <v>37</v>
          </cell>
          <cell r="L1897">
            <v>4477</v>
          </cell>
          <cell r="M1897">
            <v>41</v>
          </cell>
          <cell r="N1897">
            <v>4762</v>
          </cell>
        </row>
        <row r="1898">
          <cell r="A1898">
            <v>918136</v>
          </cell>
          <cell r="B1898" t="str">
            <v>05</v>
          </cell>
          <cell r="C1898" t="str">
            <v>Estrie</v>
          </cell>
          <cell r="D1898" t="str">
            <v>Morin(Raymond)</v>
          </cell>
          <cell r="F1898" t="str">
            <v>301, rang 4</v>
          </cell>
          <cell r="G1898" t="str">
            <v>Saint-Georges-de-Windsor</v>
          </cell>
          <cell r="H1898" t="str">
            <v>J0A1J0</v>
          </cell>
          <cell r="I1898">
            <v>819</v>
          </cell>
          <cell r="J1898">
            <v>8282231</v>
          </cell>
          <cell r="L1898">
            <v>5732</v>
          </cell>
          <cell r="M1898">
            <v>45</v>
          </cell>
          <cell r="N1898">
            <v>10086</v>
          </cell>
        </row>
        <row r="1899">
          <cell r="A1899">
            <v>918623</v>
          </cell>
          <cell r="B1899" t="str">
            <v>05</v>
          </cell>
          <cell r="C1899" t="str">
            <v>Estrie</v>
          </cell>
          <cell r="D1899" t="str">
            <v>Cyr(Lucien)</v>
          </cell>
          <cell r="F1899" t="str">
            <v>2206, route 212 Ouest</v>
          </cell>
          <cell r="G1899" t="str">
            <v>La Patrie</v>
          </cell>
          <cell r="H1899" t="str">
            <v>J0B1Y0</v>
          </cell>
          <cell r="I1899">
            <v>819</v>
          </cell>
          <cell r="J1899">
            <v>8882437</v>
          </cell>
          <cell r="K1899">
            <v>14</v>
          </cell>
          <cell r="L1899">
            <v>1869</v>
          </cell>
          <cell r="M1899">
            <v>15</v>
          </cell>
          <cell r="N1899">
            <v>2969</v>
          </cell>
        </row>
        <row r="1900">
          <cell r="A1900">
            <v>918789</v>
          </cell>
          <cell r="B1900" t="str">
            <v>16</v>
          </cell>
          <cell r="C1900" t="str">
            <v>Montérégie</v>
          </cell>
          <cell r="D1900" t="str">
            <v>Ferme Ginel inc.</v>
          </cell>
          <cell r="E1900" t="str">
            <v>Gherardi(Vincent)</v>
          </cell>
          <cell r="F1900" t="str">
            <v>602 rte 235</v>
          </cell>
          <cell r="G1900" t="str">
            <v>Saint-Ignace-de-Stanbridge</v>
          </cell>
          <cell r="H1900" t="str">
            <v>J0J1Y0</v>
          </cell>
          <cell r="I1900">
            <v>450</v>
          </cell>
          <cell r="J1900">
            <v>2964560</v>
          </cell>
          <cell r="K1900">
            <v>30</v>
          </cell>
          <cell r="M1900">
            <v>28</v>
          </cell>
        </row>
        <row r="1901">
          <cell r="A1901">
            <v>919217</v>
          </cell>
          <cell r="B1901" t="str">
            <v>17</v>
          </cell>
          <cell r="C1901" t="str">
            <v>Centre-du-Québec</v>
          </cell>
          <cell r="D1901" t="str">
            <v>Roberge(Paul)</v>
          </cell>
          <cell r="F1901" t="str">
            <v>167, rang 11</v>
          </cell>
          <cell r="G1901" t="str">
            <v>Saint-Rémi-de-Tingwick</v>
          </cell>
          <cell r="H1901" t="str">
            <v>J0A1K0</v>
          </cell>
          <cell r="I1901">
            <v>819</v>
          </cell>
          <cell r="J1901">
            <v>3592887</v>
          </cell>
          <cell r="K1901">
            <v>70</v>
          </cell>
          <cell r="L1901">
            <v>12655</v>
          </cell>
          <cell r="M1901">
            <v>64</v>
          </cell>
          <cell r="N1901">
            <v>21130</v>
          </cell>
        </row>
        <row r="1902">
          <cell r="A1902">
            <v>919274</v>
          </cell>
          <cell r="B1902" t="str">
            <v>17</v>
          </cell>
          <cell r="C1902" t="str">
            <v>Centre-du-Québec</v>
          </cell>
          <cell r="D1902" t="str">
            <v>Ferme D.M.</v>
          </cell>
          <cell r="E1902" t="str">
            <v>Moreau(Daniel)</v>
          </cell>
          <cell r="F1902" t="str">
            <v>113, Rang 4</v>
          </cell>
          <cell r="G1902" t="str">
            <v>Saint-Norbert-d'Arthabaska</v>
          </cell>
          <cell r="H1902" t="str">
            <v>G0P1B0</v>
          </cell>
          <cell r="I1902">
            <v>819</v>
          </cell>
          <cell r="J1902">
            <v>3699207</v>
          </cell>
          <cell r="K1902">
            <v>24</v>
          </cell>
          <cell r="L1902">
            <v>6297</v>
          </cell>
          <cell r="M1902">
            <v>27</v>
          </cell>
          <cell r="N1902">
            <v>4195</v>
          </cell>
        </row>
        <row r="1903">
          <cell r="A1903">
            <v>919282</v>
          </cell>
          <cell r="B1903" t="str">
            <v>05</v>
          </cell>
          <cell r="C1903" t="str">
            <v>Estrie</v>
          </cell>
          <cell r="D1903" t="str">
            <v>Ferme Mélyss S.E.N.C.</v>
          </cell>
          <cell r="E1903" t="str">
            <v>Simard(Yves)</v>
          </cell>
          <cell r="F1903" t="str">
            <v>348, Jordan Hill</v>
          </cell>
          <cell r="G1903" t="str">
            <v>Cookshire-Eaton</v>
          </cell>
          <cell r="H1903" t="str">
            <v>J0B1M0</v>
          </cell>
          <cell r="I1903">
            <v>819</v>
          </cell>
          <cell r="J1903">
            <v>8751676</v>
          </cell>
          <cell r="K1903">
            <v>40</v>
          </cell>
          <cell r="L1903">
            <v>8116</v>
          </cell>
          <cell r="M1903">
            <v>37</v>
          </cell>
          <cell r="N1903">
            <v>8521</v>
          </cell>
        </row>
        <row r="1904">
          <cell r="A1904">
            <v>919514</v>
          </cell>
          <cell r="B1904" t="str">
            <v>01</v>
          </cell>
          <cell r="C1904" t="str">
            <v>Bas-Saint-Laurent</v>
          </cell>
          <cell r="D1904" t="str">
            <v>Les Élevages R.O.O.C. Ouellet, S.E.N.C.</v>
          </cell>
          <cell r="E1904" t="str">
            <v>Ouellet(René)</v>
          </cell>
          <cell r="F1904" t="str">
            <v>421, rue D'Amours</v>
          </cell>
          <cell r="G1904" t="str">
            <v>Matane</v>
          </cell>
          <cell r="H1904" t="str">
            <v>G4W2Y3</v>
          </cell>
          <cell r="I1904">
            <v>418</v>
          </cell>
          <cell r="J1904">
            <v>5622699</v>
          </cell>
          <cell r="K1904">
            <v>82</v>
          </cell>
          <cell r="L1904">
            <v>16305</v>
          </cell>
          <cell r="M1904">
            <v>91</v>
          </cell>
          <cell r="N1904">
            <v>16955</v>
          </cell>
        </row>
        <row r="1905">
          <cell r="A1905">
            <v>919878</v>
          </cell>
          <cell r="B1905" t="str">
            <v>05</v>
          </cell>
          <cell r="C1905" t="str">
            <v>Estrie</v>
          </cell>
          <cell r="D1905" t="str">
            <v>Richard(Paul-Eugène)</v>
          </cell>
          <cell r="F1905" t="str">
            <v>137, ch. Johnston</v>
          </cell>
          <cell r="G1905" t="str">
            <v>Martinville</v>
          </cell>
          <cell r="H1905" t="str">
            <v>J0B2A0</v>
          </cell>
          <cell r="I1905">
            <v>819</v>
          </cell>
          <cell r="J1905">
            <v>8753292</v>
          </cell>
          <cell r="K1905">
            <v>47</v>
          </cell>
          <cell r="L1905">
            <v>10201</v>
          </cell>
          <cell r="M1905">
            <v>45</v>
          </cell>
          <cell r="N1905">
            <v>11145</v>
          </cell>
        </row>
        <row r="1906">
          <cell r="A1906">
            <v>920116</v>
          </cell>
          <cell r="B1906" t="str">
            <v>16</v>
          </cell>
          <cell r="C1906" t="str">
            <v>Montérégie</v>
          </cell>
          <cell r="D1906" t="str">
            <v>Dupuis(Michel)</v>
          </cell>
          <cell r="F1906" t="str">
            <v>8376, route 132</v>
          </cell>
          <cell r="G1906" t="str">
            <v>Dundee</v>
          </cell>
          <cell r="H1906" t="str">
            <v>J0S1L0</v>
          </cell>
          <cell r="I1906">
            <v>450</v>
          </cell>
          <cell r="J1906">
            <v>2644497</v>
          </cell>
          <cell r="K1906">
            <v>34</v>
          </cell>
          <cell r="L1906">
            <v>6804</v>
          </cell>
          <cell r="M1906">
            <v>38</v>
          </cell>
          <cell r="N1906">
            <v>7825</v>
          </cell>
        </row>
        <row r="1907">
          <cell r="A1907">
            <v>920231</v>
          </cell>
          <cell r="B1907" t="str">
            <v>05</v>
          </cell>
          <cell r="C1907" t="str">
            <v>Estrie</v>
          </cell>
          <cell r="D1907" t="str">
            <v>Perreault(Sylvain)</v>
          </cell>
          <cell r="F1907" t="str">
            <v>110, ch. Provencher</v>
          </cell>
          <cell r="G1907" t="str">
            <v>Asbestos</v>
          </cell>
          <cell r="H1907" t="str">
            <v>J1T3M7</v>
          </cell>
          <cell r="I1907">
            <v>819</v>
          </cell>
          <cell r="J1907">
            <v>8795420</v>
          </cell>
          <cell r="K1907">
            <v>27</v>
          </cell>
          <cell r="L1907">
            <v>3058</v>
          </cell>
          <cell r="M1907">
            <v>23</v>
          </cell>
          <cell r="N1907">
            <v>3058</v>
          </cell>
        </row>
        <row r="1908">
          <cell r="A1908">
            <v>921023</v>
          </cell>
          <cell r="B1908" t="str">
            <v>05</v>
          </cell>
          <cell r="C1908" t="str">
            <v>Estrie</v>
          </cell>
          <cell r="D1908" t="str">
            <v>Blais(Stéphane)</v>
          </cell>
          <cell r="F1908" t="str">
            <v>920, route 161</v>
          </cell>
          <cell r="G1908" t="str">
            <v>Stornoway</v>
          </cell>
          <cell r="H1908" t="str">
            <v>G0Y1N0</v>
          </cell>
          <cell r="I1908">
            <v>418</v>
          </cell>
          <cell r="J1908">
            <v>4435519</v>
          </cell>
          <cell r="K1908">
            <v>47</v>
          </cell>
          <cell r="L1908">
            <v>340</v>
          </cell>
          <cell r="M1908">
            <v>40</v>
          </cell>
          <cell r="N1908">
            <v>4536</v>
          </cell>
        </row>
        <row r="1909">
          <cell r="A1909">
            <v>921130</v>
          </cell>
          <cell r="B1909" t="str">
            <v>08</v>
          </cell>
          <cell r="C1909" t="str">
            <v>Abitibi-Témiscamingue</v>
          </cell>
          <cell r="D1909" t="str">
            <v>Domingue(Roch)</v>
          </cell>
          <cell r="F1909" t="str">
            <v>332, rang 4</v>
          </cell>
          <cell r="G1909" t="str">
            <v>Sainte-Gertrude-Manneville</v>
          </cell>
          <cell r="H1909" t="str">
            <v>J0Y2L0</v>
          </cell>
          <cell r="I1909">
            <v>819</v>
          </cell>
          <cell r="J1909">
            <v>7272913</v>
          </cell>
          <cell r="K1909">
            <v>69</v>
          </cell>
          <cell r="M1909">
            <v>70</v>
          </cell>
        </row>
        <row r="1910">
          <cell r="A1910">
            <v>922252</v>
          </cell>
          <cell r="B1910" t="str">
            <v>16</v>
          </cell>
          <cell r="C1910" t="str">
            <v>Montérégie</v>
          </cell>
          <cell r="D1910" t="str">
            <v>Les Fermes Edwardale Holsteins S.E.N.C.</v>
          </cell>
          <cell r="E1910" t="str">
            <v>Dineen(Kevin)</v>
          </cell>
          <cell r="F1910" t="str">
            <v>1310, Gore Road</v>
          </cell>
          <cell r="G1910" t="str">
            <v>Hinchinbrooke</v>
          </cell>
          <cell r="H1910" t="str">
            <v>J0S1H0</v>
          </cell>
          <cell r="I1910">
            <v>450</v>
          </cell>
          <cell r="J1910">
            <v>2646659</v>
          </cell>
          <cell r="K1910">
            <v>24</v>
          </cell>
        </row>
        <row r="1911">
          <cell r="A1911">
            <v>923334</v>
          </cell>
          <cell r="B1911" t="str">
            <v>16</v>
          </cell>
          <cell r="C1911" t="str">
            <v>Montérégie</v>
          </cell>
          <cell r="D1911" t="str">
            <v>Daigle(Benoit)</v>
          </cell>
          <cell r="F1911" t="str">
            <v>512, 2ième Rang</v>
          </cell>
          <cell r="G1911" t="str">
            <v>Sainte-Hélène-de-Bagot</v>
          </cell>
          <cell r="H1911" t="str">
            <v>J0H1M0</v>
          </cell>
          <cell r="I1911">
            <v>450</v>
          </cell>
          <cell r="J1911">
            <v>7912230</v>
          </cell>
          <cell r="K1911">
            <v>186</v>
          </cell>
          <cell r="L1911">
            <v>35453</v>
          </cell>
          <cell r="M1911">
            <v>193</v>
          </cell>
          <cell r="N1911">
            <v>34020</v>
          </cell>
        </row>
        <row r="1912">
          <cell r="A1912">
            <v>924043</v>
          </cell>
          <cell r="B1912" t="str">
            <v>12</v>
          </cell>
          <cell r="C1912" t="str">
            <v>Chaudière-Appalaches</v>
          </cell>
          <cell r="D1912" t="str">
            <v>Ferme Cécile et Charles Rouleau S.E.N.C.</v>
          </cell>
          <cell r="E1912" t="str">
            <v>Rouleau(Charles)</v>
          </cell>
          <cell r="F1912" t="str">
            <v>824, Rang 8 Sud</v>
          </cell>
          <cell r="G1912" t="str">
            <v>East Broughton</v>
          </cell>
          <cell r="H1912" t="str">
            <v>G0N1G0</v>
          </cell>
          <cell r="I1912">
            <v>418</v>
          </cell>
          <cell r="J1912">
            <v>4272446</v>
          </cell>
          <cell r="K1912">
            <v>14</v>
          </cell>
          <cell r="L1912">
            <v>1013</v>
          </cell>
          <cell r="M1912">
            <v>15</v>
          </cell>
          <cell r="N1912">
            <v>1013</v>
          </cell>
        </row>
        <row r="1913">
          <cell r="A1913">
            <v>924993</v>
          </cell>
          <cell r="B1913" t="str">
            <v>16</v>
          </cell>
          <cell r="C1913" t="str">
            <v>Montérégie</v>
          </cell>
          <cell r="D1913" t="str">
            <v>Kenneth Fraser Jr &amp; Melanie Irving</v>
          </cell>
          <cell r="E1913" t="str">
            <v>Fraser(Ken &amp; Melanie)</v>
          </cell>
          <cell r="F1913" t="str">
            <v>7789 route 132</v>
          </cell>
          <cell r="G1913" t="str">
            <v>Dundee</v>
          </cell>
          <cell r="H1913" t="str">
            <v>J0S1L0</v>
          </cell>
          <cell r="I1913">
            <v>450</v>
          </cell>
          <cell r="J1913">
            <v>2642880</v>
          </cell>
          <cell r="K1913">
            <v>22</v>
          </cell>
          <cell r="L1913">
            <v>6646</v>
          </cell>
          <cell r="M1913">
            <v>23</v>
          </cell>
          <cell r="N1913">
            <v>4134</v>
          </cell>
        </row>
        <row r="1914">
          <cell r="A1914">
            <v>925461</v>
          </cell>
          <cell r="B1914" t="str">
            <v>07</v>
          </cell>
          <cell r="C1914" t="str">
            <v>Outaouais</v>
          </cell>
          <cell r="D1914" t="str">
            <v>Belsher(Charles J.)</v>
          </cell>
          <cell r="F1914" t="str">
            <v>Box 195, Calumet Road</v>
          </cell>
          <cell r="G1914" t="str">
            <v>Shawville</v>
          </cell>
          <cell r="H1914" t="str">
            <v>J0X2Y0</v>
          </cell>
          <cell r="I1914">
            <v>819</v>
          </cell>
          <cell r="J1914">
            <v>6475985</v>
          </cell>
          <cell r="K1914">
            <v>138</v>
          </cell>
          <cell r="M1914">
            <v>50</v>
          </cell>
          <cell r="N1914">
            <v>21301</v>
          </cell>
        </row>
        <row r="1915">
          <cell r="A1915">
            <v>925875</v>
          </cell>
          <cell r="B1915" t="str">
            <v>12</v>
          </cell>
          <cell r="C1915" t="str">
            <v>Chaudière-Appalaches</v>
          </cell>
          <cell r="D1915" t="str">
            <v>Mathieu(Marco)</v>
          </cell>
          <cell r="F1915" t="str">
            <v>187, rue du Séminaire</v>
          </cell>
          <cell r="G1915" t="str">
            <v>Saint-Victor</v>
          </cell>
          <cell r="H1915" t="str">
            <v>G0M2B0</v>
          </cell>
          <cell r="I1915">
            <v>418</v>
          </cell>
          <cell r="J1915">
            <v>5885929</v>
          </cell>
          <cell r="K1915">
            <v>35</v>
          </cell>
          <cell r="M1915">
            <v>43</v>
          </cell>
        </row>
        <row r="1916">
          <cell r="A1916">
            <v>926014</v>
          </cell>
          <cell r="B1916" t="str">
            <v>15</v>
          </cell>
          <cell r="C1916" t="str">
            <v>Laurentides</v>
          </cell>
          <cell r="D1916" t="str">
            <v>Ferme Molleyres SNC</v>
          </cell>
          <cell r="E1916" t="str">
            <v>Perroud(J.-L. Molleyres et M.-F)</v>
          </cell>
          <cell r="F1916" t="str">
            <v>1301, chemin Adolphe Chapleau</v>
          </cell>
          <cell r="G1916" t="str">
            <v>Mont-Laurier</v>
          </cell>
          <cell r="H1916" t="str">
            <v>J9L3G3</v>
          </cell>
          <cell r="I1916">
            <v>819</v>
          </cell>
          <cell r="J1916">
            <v>6235611</v>
          </cell>
          <cell r="K1916">
            <v>115</v>
          </cell>
          <cell r="L1916">
            <v>27522</v>
          </cell>
          <cell r="M1916">
            <v>109</v>
          </cell>
          <cell r="N1916">
            <v>35905</v>
          </cell>
        </row>
        <row r="1917">
          <cell r="A1917">
            <v>926196</v>
          </cell>
          <cell r="B1917" t="str">
            <v>14</v>
          </cell>
          <cell r="C1917" t="str">
            <v>Lanaudière</v>
          </cell>
          <cell r="D1917" t="str">
            <v>Les Fermes Saint-Vincent inc.</v>
          </cell>
          <cell r="F1917" t="str">
            <v>1171, rang Nord</v>
          </cell>
          <cell r="G1917" t="str">
            <v>Saint-Cuthbert</v>
          </cell>
          <cell r="H1917" t="str">
            <v>J0K2C0</v>
          </cell>
          <cell r="I1917">
            <v>450</v>
          </cell>
          <cell r="J1917">
            <v>8362590</v>
          </cell>
          <cell r="K1917">
            <v>59</v>
          </cell>
          <cell r="L1917">
            <v>7462</v>
          </cell>
          <cell r="M1917">
            <v>56</v>
          </cell>
          <cell r="N1917">
            <v>6998</v>
          </cell>
        </row>
        <row r="1918">
          <cell r="A1918">
            <v>926634</v>
          </cell>
          <cell r="B1918" t="str">
            <v>05</v>
          </cell>
          <cell r="C1918" t="str">
            <v>Estrie</v>
          </cell>
          <cell r="D1918" t="str">
            <v>Ticehurst(Ronald James)</v>
          </cell>
          <cell r="E1918" t="str">
            <v>Ticehurst(Ronald James)</v>
          </cell>
          <cell r="F1918" t="str">
            <v>5060, ch. Marlington</v>
          </cell>
          <cell r="G1918" t="str">
            <v>Ogden</v>
          </cell>
          <cell r="H1918" t="str">
            <v>J0B3E3</v>
          </cell>
          <cell r="I1918">
            <v>819</v>
          </cell>
          <cell r="J1918">
            <v>8767505</v>
          </cell>
          <cell r="K1918">
            <v>12</v>
          </cell>
          <cell r="L1918">
            <v>5124</v>
          </cell>
        </row>
        <row r="1919">
          <cell r="A1919">
            <v>926675</v>
          </cell>
          <cell r="B1919" t="str">
            <v>17</v>
          </cell>
          <cell r="C1919" t="str">
            <v>Centre-du-Québec</v>
          </cell>
          <cell r="D1919" t="str">
            <v>Pépin(Michel)</v>
          </cell>
          <cell r="E1919" t="str">
            <v>Pépin(Michel)</v>
          </cell>
          <cell r="F1919" t="str">
            <v>318, rang des Chalets</v>
          </cell>
          <cell r="G1919" t="str">
            <v>Sainte-Clotilde-de-Horton</v>
          </cell>
          <cell r="H1919" t="str">
            <v>J0A1H0</v>
          </cell>
          <cell r="I1919">
            <v>819</v>
          </cell>
          <cell r="J1919">
            <v>3363828</v>
          </cell>
          <cell r="K1919">
            <v>13</v>
          </cell>
          <cell r="L1919">
            <v>546</v>
          </cell>
          <cell r="M1919">
            <v>16</v>
          </cell>
          <cell r="N1919">
            <v>1139</v>
          </cell>
        </row>
        <row r="1920">
          <cell r="A1920">
            <v>926832</v>
          </cell>
          <cell r="B1920" t="str">
            <v>17</v>
          </cell>
          <cell r="C1920" t="str">
            <v>Centre-du-Québec</v>
          </cell>
          <cell r="D1920" t="str">
            <v>Ferme Dai-Voie inc.</v>
          </cell>
          <cell r="E1920" t="str">
            <v>Daigle(Jean-Guy)</v>
          </cell>
          <cell r="F1920" t="str">
            <v>172, route 263</v>
          </cell>
          <cell r="G1920" t="str">
            <v>Norbertville</v>
          </cell>
          <cell r="H1920" t="str">
            <v>G0P1B0</v>
          </cell>
          <cell r="I1920">
            <v>819</v>
          </cell>
          <cell r="J1920">
            <v>3699265</v>
          </cell>
          <cell r="K1920">
            <v>24</v>
          </cell>
          <cell r="L1920">
            <v>6946</v>
          </cell>
          <cell r="M1920">
            <v>26</v>
          </cell>
          <cell r="N1920">
            <v>5668</v>
          </cell>
        </row>
        <row r="1921">
          <cell r="A1921">
            <v>927574</v>
          </cell>
          <cell r="B1921" t="str">
            <v>03</v>
          </cell>
          <cell r="C1921" t="str">
            <v>Capitale-Nationale</v>
          </cell>
          <cell r="D1921" t="str">
            <v>Pigeon(Gilles)</v>
          </cell>
          <cell r="F1921" t="str">
            <v>29, Enfant-Jésus</v>
          </cell>
          <cell r="G1921" t="str">
            <v>Cap-Santé</v>
          </cell>
          <cell r="H1921" t="str">
            <v>G0A1L0</v>
          </cell>
          <cell r="I1921">
            <v>418</v>
          </cell>
          <cell r="J1921">
            <v>2855529</v>
          </cell>
          <cell r="K1921">
            <v>53</v>
          </cell>
          <cell r="L1921">
            <v>340</v>
          </cell>
          <cell r="M1921">
            <v>44</v>
          </cell>
          <cell r="N1921">
            <v>6848</v>
          </cell>
        </row>
        <row r="1922">
          <cell r="A1922">
            <v>928853</v>
          </cell>
          <cell r="B1922" t="str">
            <v>03</v>
          </cell>
          <cell r="C1922" t="str">
            <v>Capitale-Nationale</v>
          </cell>
          <cell r="D1922" t="str">
            <v>Bergeron(Léonard)</v>
          </cell>
          <cell r="E1922" t="str">
            <v>Bergeron(Léonard)</v>
          </cell>
          <cell r="F1922" t="str">
            <v>23, boulevard Leclerc, C.P. 881</v>
          </cell>
          <cell r="G1922" t="str">
            <v>Baie-Saint-Paul</v>
          </cell>
          <cell r="H1922" t="str">
            <v>G3Z2K3</v>
          </cell>
          <cell r="I1922">
            <v>418</v>
          </cell>
          <cell r="J1922">
            <v>4355827</v>
          </cell>
          <cell r="K1922">
            <v>23</v>
          </cell>
          <cell r="L1922">
            <v>1911</v>
          </cell>
        </row>
        <row r="1923">
          <cell r="A1923">
            <v>929760</v>
          </cell>
          <cell r="B1923" t="str">
            <v>17</v>
          </cell>
          <cell r="C1923" t="str">
            <v>Centre-du-Québec</v>
          </cell>
          <cell r="D1923" t="str">
            <v>Caron(François)</v>
          </cell>
          <cell r="F1923" t="str">
            <v>150, rang 10</v>
          </cell>
          <cell r="G1923" t="str">
            <v>Durham-Sud</v>
          </cell>
          <cell r="H1923" t="str">
            <v>J0H2C0</v>
          </cell>
          <cell r="I1923">
            <v>819</v>
          </cell>
          <cell r="J1923">
            <v>8581172</v>
          </cell>
          <cell r="K1923">
            <v>66</v>
          </cell>
          <cell r="L1923">
            <v>8704</v>
          </cell>
          <cell r="M1923">
            <v>62</v>
          </cell>
          <cell r="N1923">
            <v>13488</v>
          </cell>
        </row>
        <row r="1924">
          <cell r="A1924">
            <v>930123</v>
          </cell>
          <cell r="B1924" t="str">
            <v>05</v>
          </cell>
          <cell r="C1924" t="str">
            <v>Estrie</v>
          </cell>
          <cell r="D1924" t="str">
            <v>Bergamin(Henri)</v>
          </cell>
          <cell r="F1924" t="str">
            <v>275 ch. Ives Hill</v>
          </cell>
          <cell r="G1924" t="str">
            <v>Compton</v>
          </cell>
          <cell r="H1924" t="str">
            <v>J0B1L0</v>
          </cell>
          <cell r="I1924">
            <v>819</v>
          </cell>
          <cell r="J1924">
            <v>8372122</v>
          </cell>
          <cell r="K1924">
            <v>108</v>
          </cell>
          <cell r="L1924">
            <v>9009</v>
          </cell>
          <cell r="M1924">
            <v>94</v>
          </cell>
          <cell r="N1924">
            <v>8276</v>
          </cell>
        </row>
        <row r="1925">
          <cell r="A1925">
            <v>930222</v>
          </cell>
          <cell r="B1925" t="str">
            <v>12</v>
          </cell>
          <cell r="C1925" t="str">
            <v>Chaudière-Appalaches</v>
          </cell>
          <cell r="D1925" t="str">
            <v>Ferme Martin Dumont inc.</v>
          </cell>
          <cell r="E1925" t="str">
            <v>Dumont(Martin)</v>
          </cell>
          <cell r="F1925" t="str">
            <v>91, rang Grande Ligne</v>
          </cell>
          <cell r="G1925" t="str">
            <v>Saint-Isidore (Beauce-Nord)</v>
          </cell>
          <cell r="H1925" t="str">
            <v>G0S2S0</v>
          </cell>
          <cell r="I1925">
            <v>418</v>
          </cell>
          <cell r="J1925">
            <v>8822071</v>
          </cell>
          <cell r="K1925">
            <v>14</v>
          </cell>
          <cell r="L1925">
            <v>2651</v>
          </cell>
        </row>
        <row r="1926">
          <cell r="A1926">
            <v>930495</v>
          </cell>
          <cell r="B1926" t="str">
            <v>15</v>
          </cell>
          <cell r="C1926" t="str">
            <v>Laurentides</v>
          </cell>
          <cell r="D1926" t="str">
            <v>Coursol(Laurent)</v>
          </cell>
          <cell r="F1926" t="str">
            <v>1770, chemin Adolphe-Chapleau</v>
          </cell>
          <cell r="G1926" t="str">
            <v>Mont-Laurier</v>
          </cell>
          <cell r="H1926" t="str">
            <v>J9L3G3</v>
          </cell>
          <cell r="I1926">
            <v>819</v>
          </cell>
          <cell r="J1926">
            <v>6235932</v>
          </cell>
          <cell r="K1926">
            <v>25</v>
          </cell>
          <cell r="L1926">
            <v>5717</v>
          </cell>
          <cell r="M1926">
            <v>20</v>
          </cell>
          <cell r="N1926">
            <v>3289</v>
          </cell>
        </row>
        <row r="1927">
          <cell r="A1927">
            <v>930529</v>
          </cell>
          <cell r="B1927" t="str">
            <v>16</v>
          </cell>
          <cell r="C1927" t="str">
            <v>Montérégie</v>
          </cell>
          <cell r="D1927" t="str">
            <v>Brosseau(Martin)</v>
          </cell>
          <cell r="F1927" t="str">
            <v>40, 3e rang Milton</v>
          </cell>
          <cell r="G1927" t="str">
            <v>Roxton Pond</v>
          </cell>
          <cell r="H1927" t="str">
            <v>J0E1Z0</v>
          </cell>
          <cell r="I1927">
            <v>450</v>
          </cell>
          <cell r="J1927">
            <v>3728887</v>
          </cell>
          <cell r="K1927">
            <v>47</v>
          </cell>
          <cell r="M1927">
            <v>51</v>
          </cell>
          <cell r="N1927">
            <v>293</v>
          </cell>
        </row>
        <row r="1928">
          <cell r="A1928">
            <v>930743</v>
          </cell>
          <cell r="B1928" t="str">
            <v>05</v>
          </cell>
          <cell r="C1928" t="str">
            <v>Estrie</v>
          </cell>
          <cell r="D1928" t="str">
            <v>Ferme Carocel SENC</v>
          </cell>
          <cell r="E1928" t="str">
            <v>Vincent(Marcel Beauregard &amp; Carole)</v>
          </cell>
          <cell r="F1928" t="str">
            <v>264 Chemin de la rivière</v>
          </cell>
          <cell r="G1928" t="str">
            <v>Sherbrooke</v>
          </cell>
          <cell r="H1928" t="str">
            <v>J1C0H3</v>
          </cell>
          <cell r="I1928">
            <v>819</v>
          </cell>
          <cell r="J1928">
            <v>8462254</v>
          </cell>
          <cell r="K1928">
            <v>100</v>
          </cell>
          <cell r="L1928">
            <v>16048</v>
          </cell>
          <cell r="M1928">
            <v>106</v>
          </cell>
          <cell r="N1928">
            <v>25461</v>
          </cell>
        </row>
        <row r="1929">
          <cell r="A1929">
            <v>930776</v>
          </cell>
          <cell r="B1929" t="str">
            <v>12</v>
          </cell>
          <cell r="C1929" t="str">
            <v>Chaudière-Appalaches</v>
          </cell>
          <cell r="D1929" t="str">
            <v>Ferme Marcel Cliche et Fils S.E.N.C.</v>
          </cell>
          <cell r="E1929" t="str">
            <v>Cliche(Marcel)</v>
          </cell>
          <cell r="F1929" t="str">
            <v>385, rang Sainte-Caroline</v>
          </cell>
          <cell r="G1929" t="str">
            <v>Saint-Jules</v>
          </cell>
          <cell r="H1929" t="str">
            <v>G0N1R0</v>
          </cell>
          <cell r="I1929">
            <v>418</v>
          </cell>
          <cell r="J1929">
            <v>7749282</v>
          </cell>
          <cell r="K1929">
            <v>51</v>
          </cell>
          <cell r="L1929">
            <v>9111</v>
          </cell>
          <cell r="M1929">
            <v>52</v>
          </cell>
          <cell r="N1929">
            <v>6823</v>
          </cell>
        </row>
        <row r="1930">
          <cell r="A1930">
            <v>931626</v>
          </cell>
          <cell r="B1930" t="str">
            <v>05</v>
          </cell>
          <cell r="C1930" t="str">
            <v>Estrie</v>
          </cell>
          <cell r="D1930" t="str">
            <v>Roy(Jean-Marc)</v>
          </cell>
          <cell r="E1930" t="str">
            <v>Roy(Jean-Marc)</v>
          </cell>
          <cell r="F1930" t="str">
            <v>651, chemin Chute</v>
          </cell>
          <cell r="G1930" t="str">
            <v>Cookshire-Eaton</v>
          </cell>
          <cell r="H1930" t="str">
            <v>J0B1M0</v>
          </cell>
          <cell r="I1930">
            <v>819</v>
          </cell>
          <cell r="J1930">
            <v>8753282</v>
          </cell>
          <cell r="K1930">
            <v>45</v>
          </cell>
          <cell r="L1930">
            <v>8170</v>
          </cell>
          <cell r="M1930">
            <v>42</v>
          </cell>
          <cell r="N1930">
            <v>5693</v>
          </cell>
        </row>
        <row r="1931">
          <cell r="A1931">
            <v>931923</v>
          </cell>
          <cell r="B1931" t="str">
            <v>07</v>
          </cell>
          <cell r="C1931" t="str">
            <v>Outaouais</v>
          </cell>
          <cell r="D1931" t="str">
            <v>Lauzon(Jean)</v>
          </cell>
          <cell r="F1931" t="str">
            <v>134, chemin Lépine</v>
          </cell>
          <cell r="G1931" t="str">
            <v>Val-des-Bois</v>
          </cell>
          <cell r="H1931" t="str">
            <v>J0X3C0</v>
          </cell>
          <cell r="I1931">
            <v>819</v>
          </cell>
          <cell r="J1931">
            <v>4542667</v>
          </cell>
          <cell r="K1931">
            <v>68</v>
          </cell>
          <cell r="L1931">
            <v>9613</v>
          </cell>
          <cell r="M1931">
            <v>73</v>
          </cell>
          <cell r="N1931">
            <v>14478</v>
          </cell>
        </row>
        <row r="1932">
          <cell r="A1932">
            <v>932087</v>
          </cell>
          <cell r="B1932" t="str">
            <v>01</v>
          </cell>
          <cell r="C1932" t="str">
            <v>Bas-Saint-Laurent</v>
          </cell>
          <cell r="D1932" t="str">
            <v>Duquette(Mélanie)</v>
          </cell>
          <cell r="F1932" t="str">
            <v>83 Rang 4 Est</v>
          </cell>
          <cell r="G1932" t="str">
            <v>Saint-Mathieu-de-Rioux</v>
          </cell>
          <cell r="H1932" t="str">
            <v>G0L3T0</v>
          </cell>
          <cell r="I1932">
            <v>418</v>
          </cell>
          <cell r="J1932">
            <v>7382018</v>
          </cell>
          <cell r="L1932">
            <v>4835</v>
          </cell>
        </row>
        <row r="1933">
          <cell r="A1933">
            <v>932210</v>
          </cell>
          <cell r="B1933" t="str">
            <v>07</v>
          </cell>
          <cell r="C1933" t="str">
            <v>Outaouais</v>
          </cell>
          <cell r="D1933" t="str">
            <v>LeBel(Michel)</v>
          </cell>
          <cell r="F1933" t="str">
            <v>201, chemin Irwin</v>
          </cell>
          <cell r="G1933" t="str">
            <v>La Pèche</v>
          </cell>
          <cell r="H1933" t="str">
            <v>J0X1A0</v>
          </cell>
          <cell r="I1933">
            <v>819</v>
          </cell>
          <cell r="J1933">
            <v>4564048</v>
          </cell>
          <cell r="K1933">
            <v>36</v>
          </cell>
          <cell r="L1933">
            <v>2549</v>
          </cell>
          <cell r="M1933">
            <v>33</v>
          </cell>
          <cell r="N1933">
            <v>4757</v>
          </cell>
        </row>
        <row r="1934">
          <cell r="A1934">
            <v>932483</v>
          </cell>
          <cell r="B1934" t="str">
            <v>05</v>
          </cell>
          <cell r="C1934" t="str">
            <v>Estrie</v>
          </cell>
          <cell r="D1934" t="str">
            <v>Toohey(Ralph Lorne)</v>
          </cell>
          <cell r="F1934" t="str">
            <v>7280, ch. du Lac</v>
          </cell>
          <cell r="G1934" t="str">
            <v>Hatley</v>
          </cell>
          <cell r="H1934" t="str">
            <v>J0B4B0</v>
          </cell>
          <cell r="I1934">
            <v>819</v>
          </cell>
          <cell r="J1934">
            <v>8422314</v>
          </cell>
          <cell r="K1934">
            <v>26</v>
          </cell>
          <cell r="L1934">
            <v>7398</v>
          </cell>
        </row>
        <row r="1935">
          <cell r="A1935">
            <v>932509</v>
          </cell>
          <cell r="B1935" t="str">
            <v>12</v>
          </cell>
          <cell r="C1935" t="str">
            <v>Chaudière-Appalaches</v>
          </cell>
          <cell r="D1935" t="str">
            <v>Cloutier(Sébastien)</v>
          </cell>
          <cell r="F1935" t="str">
            <v>10, rang 1</v>
          </cell>
          <cell r="G1935" t="str">
            <v>Saint-Jules</v>
          </cell>
          <cell r="H1935" t="str">
            <v>G0N1R0</v>
          </cell>
          <cell r="I1935">
            <v>418</v>
          </cell>
          <cell r="J1935">
            <v>3978228</v>
          </cell>
          <cell r="K1935">
            <v>31</v>
          </cell>
          <cell r="L1935">
            <v>6330</v>
          </cell>
          <cell r="M1935">
            <v>30</v>
          </cell>
          <cell r="N1935">
            <v>6897</v>
          </cell>
        </row>
        <row r="1936">
          <cell r="A1936">
            <v>932921</v>
          </cell>
          <cell r="B1936" t="str">
            <v>15</v>
          </cell>
          <cell r="C1936" t="str">
            <v>Laurentides</v>
          </cell>
          <cell r="D1936" t="str">
            <v>Aurèle, Étienne &amp; Pascal L'Heureux</v>
          </cell>
          <cell r="E1936" t="str">
            <v>Heureu(Aurèle, Pascal et Étienne L')</v>
          </cell>
          <cell r="F1936" t="str">
            <v>287, rang 2 Wurtele</v>
          </cell>
          <cell r="G1936" t="str">
            <v>Ferme-Neuve</v>
          </cell>
          <cell r="H1936" t="str">
            <v>J0W1C0</v>
          </cell>
          <cell r="I1936">
            <v>819</v>
          </cell>
          <cell r="J1936">
            <v>5874306</v>
          </cell>
          <cell r="K1936">
            <v>18</v>
          </cell>
          <cell r="M1936">
            <v>18</v>
          </cell>
        </row>
        <row r="1937">
          <cell r="A1937">
            <v>933853</v>
          </cell>
          <cell r="B1937" t="str">
            <v>05</v>
          </cell>
          <cell r="C1937" t="str">
            <v>Estrie</v>
          </cell>
          <cell r="D1937" t="str">
            <v>Ferme Richard Larose S.E.N.C.</v>
          </cell>
          <cell r="E1937" t="str">
            <v>Larose(Annie)</v>
          </cell>
          <cell r="F1937" t="str">
            <v>172, rang 7</v>
          </cell>
          <cell r="G1937" t="str">
            <v>Saint-Isidore-de-Clifton</v>
          </cell>
          <cell r="H1937" t="str">
            <v>J0B2X0</v>
          </cell>
          <cell r="I1937">
            <v>819</v>
          </cell>
          <cell r="J1937">
            <v>6581029</v>
          </cell>
          <cell r="K1937">
            <v>79</v>
          </cell>
          <cell r="L1937">
            <v>11816</v>
          </cell>
          <cell r="M1937">
            <v>79</v>
          </cell>
          <cell r="N1937">
            <v>18661</v>
          </cell>
        </row>
        <row r="1938">
          <cell r="A1938">
            <v>933978</v>
          </cell>
          <cell r="B1938" t="str">
            <v>07</v>
          </cell>
          <cell r="C1938" t="str">
            <v>Outaouais</v>
          </cell>
          <cell r="D1938" t="str">
            <v>Riebertz(June)</v>
          </cell>
          <cell r="E1938" t="str">
            <v>Riebertz(June)</v>
          </cell>
          <cell r="F1938" t="str">
            <v>C 708, Route 303 Nord, R.R. 4</v>
          </cell>
          <cell r="G1938" t="str">
            <v>Shawville</v>
          </cell>
          <cell r="H1938" t="str">
            <v>J0X2Y0</v>
          </cell>
          <cell r="I1938">
            <v>819</v>
          </cell>
          <cell r="J1938">
            <v>6473411</v>
          </cell>
          <cell r="K1938">
            <v>77</v>
          </cell>
          <cell r="L1938">
            <v>22887</v>
          </cell>
          <cell r="M1938">
            <v>73</v>
          </cell>
          <cell r="N1938">
            <v>19853</v>
          </cell>
        </row>
        <row r="1939">
          <cell r="A1939">
            <v>935320</v>
          </cell>
          <cell r="B1939" t="str">
            <v>05</v>
          </cell>
          <cell r="C1939" t="str">
            <v>Estrie</v>
          </cell>
          <cell r="D1939" t="str">
            <v>Côté(Bernard)</v>
          </cell>
          <cell r="F1939" t="str">
            <v>103, rte 251</v>
          </cell>
          <cell r="G1939" t="str">
            <v>Martinville</v>
          </cell>
          <cell r="H1939" t="str">
            <v>J0B2A0</v>
          </cell>
          <cell r="I1939">
            <v>819</v>
          </cell>
          <cell r="J1939">
            <v>8355393</v>
          </cell>
          <cell r="K1939">
            <v>40</v>
          </cell>
          <cell r="L1939">
            <v>12250</v>
          </cell>
          <cell r="M1939">
            <v>41</v>
          </cell>
          <cell r="N1939">
            <v>9899</v>
          </cell>
        </row>
        <row r="1940">
          <cell r="A1940">
            <v>935353</v>
          </cell>
          <cell r="B1940" t="str">
            <v>07</v>
          </cell>
          <cell r="C1940" t="str">
            <v>Outaouais</v>
          </cell>
          <cell r="D1940" t="str">
            <v>Young(William)</v>
          </cell>
          <cell r="F1940" t="str">
            <v>2107, Murphy Road</v>
          </cell>
          <cell r="G1940" t="str">
            <v>Quyon</v>
          </cell>
          <cell r="H1940" t="str">
            <v>J0X2V0</v>
          </cell>
          <cell r="I1940">
            <v>819</v>
          </cell>
          <cell r="J1940">
            <v>4581221</v>
          </cell>
          <cell r="K1940">
            <v>48</v>
          </cell>
          <cell r="L1940">
            <v>1223</v>
          </cell>
          <cell r="M1940">
            <v>138</v>
          </cell>
          <cell r="N1940">
            <v>1223</v>
          </cell>
        </row>
        <row r="1941">
          <cell r="A1941">
            <v>935379</v>
          </cell>
          <cell r="B1941" t="str">
            <v>05</v>
          </cell>
          <cell r="C1941" t="str">
            <v>Estrie</v>
          </cell>
          <cell r="D1941" t="str">
            <v>Ferme Denis &amp; Diane Raymond</v>
          </cell>
          <cell r="E1941" t="str">
            <v>Raymond(Diane)</v>
          </cell>
          <cell r="F1941" t="str">
            <v>70, chemin Johnston</v>
          </cell>
          <cell r="G1941" t="str">
            <v>Martinville</v>
          </cell>
          <cell r="H1941" t="str">
            <v>J0B2A0</v>
          </cell>
          <cell r="I1941">
            <v>819</v>
          </cell>
          <cell r="J1941">
            <v>8755714</v>
          </cell>
          <cell r="K1941">
            <v>67</v>
          </cell>
          <cell r="L1941">
            <v>9547</v>
          </cell>
          <cell r="M1941">
            <v>66</v>
          </cell>
          <cell r="N1941">
            <v>17455</v>
          </cell>
        </row>
        <row r="1942">
          <cell r="A1942">
            <v>936054</v>
          </cell>
          <cell r="B1942" t="str">
            <v>11</v>
          </cell>
          <cell r="C1942" t="str">
            <v>Gaspésie-Iles-de-la-Madeleine</v>
          </cell>
          <cell r="D1942" t="str">
            <v>Arsenault Gilles et Poirier Christiane</v>
          </cell>
          <cell r="F1942" t="str">
            <v>279, chemin de la Rivière</v>
          </cell>
          <cell r="G1942" t="str">
            <v>Bonaventure</v>
          </cell>
          <cell r="H1942" t="str">
            <v>G0C1E0</v>
          </cell>
          <cell r="I1942">
            <v>418</v>
          </cell>
          <cell r="J1942">
            <v>5342287</v>
          </cell>
          <cell r="K1942">
            <v>50</v>
          </cell>
          <cell r="L1942">
            <v>10327</v>
          </cell>
          <cell r="M1942">
            <v>50</v>
          </cell>
          <cell r="N1942">
            <v>10118</v>
          </cell>
        </row>
        <row r="1943">
          <cell r="A1943">
            <v>936245</v>
          </cell>
          <cell r="B1943" t="str">
            <v>15</v>
          </cell>
          <cell r="C1943" t="str">
            <v>Laurentides</v>
          </cell>
          <cell r="D1943" t="str">
            <v>Ferme du Nordest ( S.E.N.C.)</v>
          </cell>
          <cell r="E1943" t="str">
            <v>Raymond(Roger)</v>
          </cell>
          <cell r="F1943" t="str">
            <v>3816, route Eugène Trinquier</v>
          </cell>
          <cell r="G1943" t="str">
            <v>Mont-Laurier</v>
          </cell>
          <cell r="H1943" t="str">
            <v>J9L3G4</v>
          </cell>
          <cell r="I1943">
            <v>819</v>
          </cell>
          <cell r="J1943">
            <v>6239472</v>
          </cell>
          <cell r="K1943">
            <v>119</v>
          </cell>
          <cell r="L1943">
            <v>4034</v>
          </cell>
          <cell r="M1943">
            <v>155</v>
          </cell>
          <cell r="N1943">
            <v>50981</v>
          </cell>
        </row>
        <row r="1944">
          <cell r="A1944">
            <v>936534</v>
          </cell>
          <cell r="B1944" t="str">
            <v>07</v>
          </cell>
          <cell r="C1944" t="str">
            <v>Outaouais</v>
          </cell>
          <cell r="D1944" t="str">
            <v>9050-3749 Québec inc.</v>
          </cell>
          <cell r="E1944" t="str">
            <v>Brennan(Louise)</v>
          </cell>
          <cell r="F1944" t="str">
            <v>191, ch. Montcerf</v>
          </cell>
          <cell r="G1944" t="str">
            <v>Egan-Sud</v>
          </cell>
          <cell r="H1944" t="str">
            <v>J0W1N0</v>
          </cell>
          <cell r="I1944">
            <v>819</v>
          </cell>
          <cell r="J1944">
            <v>4495745</v>
          </cell>
          <cell r="K1944">
            <v>71</v>
          </cell>
          <cell r="L1944">
            <v>5870</v>
          </cell>
          <cell r="M1944">
            <v>85</v>
          </cell>
          <cell r="N1944">
            <v>13424</v>
          </cell>
        </row>
        <row r="1945">
          <cell r="A1945">
            <v>942565</v>
          </cell>
          <cell r="B1945" t="str">
            <v>05</v>
          </cell>
          <cell r="C1945" t="str">
            <v>Estrie</v>
          </cell>
          <cell r="D1945" t="str">
            <v>Cournoyer Joëlle &amp; Lanctôt Alain</v>
          </cell>
          <cell r="E1945" t="str">
            <v>Lanctôt(Joëlle Cournoyer &amp; Alain)</v>
          </cell>
          <cell r="F1945" t="str">
            <v>279, ch. Gordon</v>
          </cell>
          <cell r="G1945" t="str">
            <v>Sainte-Edwidge-de-Clifton</v>
          </cell>
          <cell r="H1945" t="str">
            <v>J0B2R0</v>
          </cell>
          <cell r="I1945">
            <v>819</v>
          </cell>
          <cell r="J1945">
            <v>8494798</v>
          </cell>
          <cell r="K1945">
            <v>31</v>
          </cell>
          <cell r="L1945">
            <v>954</v>
          </cell>
          <cell r="M1945">
            <v>21</v>
          </cell>
          <cell r="N1945">
            <v>2009</v>
          </cell>
        </row>
        <row r="1946">
          <cell r="A1946">
            <v>943332</v>
          </cell>
          <cell r="B1946" t="str">
            <v>16</v>
          </cell>
          <cell r="C1946" t="str">
            <v>Montérégie</v>
          </cell>
          <cell r="D1946" t="str">
            <v>Abu-Libdeh Tariq et Rabee Abu-Libdeh</v>
          </cell>
          <cell r="E1946" t="str">
            <v>Abu-libdeh(Tariq)</v>
          </cell>
          <cell r="F1946" t="str">
            <v>874, Notre-Dame</v>
          </cell>
          <cell r="G1946" t="str">
            <v>Saint-Chrysostome</v>
          </cell>
          <cell r="H1946" t="str">
            <v>J0S1R0</v>
          </cell>
          <cell r="I1946">
            <v>450</v>
          </cell>
          <cell r="J1946">
            <v>8264486</v>
          </cell>
          <cell r="K1946">
            <v>56</v>
          </cell>
          <cell r="L1946">
            <v>9424</v>
          </cell>
          <cell r="M1946">
            <v>61</v>
          </cell>
          <cell r="N1946">
            <v>337</v>
          </cell>
        </row>
        <row r="1947">
          <cell r="A1947">
            <v>943373</v>
          </cell>
          <cell r="B1947" t="str">
            <v>17</v>
          </cell>
          <cell r="C1947" t="str">
            <v>Centre-du-Québec</v>
          </cell>
          <cell r="D1947" t="str">
            <v>Coddington(Timothy)</v>
          </cell>
          <cell r="F1947" t="str">
            <v>870, rang 6</v>
          </cell>
          <cell r="G1947" t="str">
            <v>L'Avenir</v>
          </cell>
          <cell r="H1947" t="str">
            <v>J0C1B0</v>
          </cell>
          <cell r="I1947">
            <v>819</v>
          </cell>
          <cell r="J1947">
            <v>3943427</v>
          </cell>
          <cell r="K1947">
            <v>14</v>
          </cell>
          <cell r="L1947">
            <v>1701</v>
          </cell>
        </row>
        <row r="1948">
          <cell r="A1948">
            <v>944538</v>
          </cell>
          <cell r="B1948" t="str">
            <v>17</v>
          </cell>
          <cell r="C1948" t="str">
            <v>Centre-du-Québec</v>
          </cell>
          <cell r="D1948" t="str">
            <v>Marcoux(Nancy)</v>
          </cell>
          <cell r="E1948" t="str">
            <v>Marcoux(Nancy)</v>
          </cell>
          <cell r="F1948" t="str">
            <v>708, rang 7 Ouest</v>
          </cell>
          <cell r="G1948" t="str">
            <v>Laurierville</v>
          </cell>
          <cell r="H1948" t="str">
            <v>G0S1P0</v>
          </cell>
          <cell r="I1948">
            <v>819</v>
          </cell>
          <cell r="J1948">
            <v>3654731</v>
          </cell>
          <cell r="K1948">
            <v>12</v>
          </cell>
          <cell r="L1948">
            <v>827</v>
          </cell>
        </row>
        <row r="1949">
          <cell r="A1949">
            <v>956607</v>
          </cell>
          <cell r="B1949" t="str">
            <v>12</v>
          </cell>
          <cell r="C1949" t="str">
            <v>Chaudière-Appalaches</v>
          </cell>
          <cell r="D1949" t="str">
            <v>Ferme Fer-Andr inc.</v>
          </cell>
          <cell r="E1949" t="str">
            <v>Pouliot(André)</v>
          </cell>
          <cell r="F1949" t="str">
            <v>319, 10e rang</v>
          </cell>
          <cell r="G1949" t="str">
            <v>Thetford Mines</v>
          </cell>
          <cell r="H1949" t="str">
            <v>G6G5R6</v>
          </cell>
          <cell r="I1949">
            <v>418</v>
          </cell>
          <cell r="J1949">
            <v>3353890</v>
          </cell>
          <cell r="K1949">
            <v>34</v>
          </cell>
          <cell r="L1949">
            <v>2152</v>
          </cell>
          <cell r="M1949">
            <v>30</v>
          </cell>
          <cell r="N1949">
            <v>5180</v>
          </cell>
        </row>
        <row r="1950">
          <cell r="A1950">
            <v>957555</v>
          </cell>
          <cell r="B1950" t="str">
            <v>05</v>
          </cell>
          <cell r="C1950" t="str">
            <v>Estrie</v>
          </cell>
          <cell r="D1950" t="str">
            <v>Entreprises Rayma inc.</v>
          </cell>
          <cell r="E1950" t="str">
            <v>Raymond(Andrée Lamontagne &amp; Marc)</v>
          </cell>
          <cell r="F1950" t="str">
            <v>750, chemin Léon-Gérin</v>
          </cell>
          <cell r="G1950" t="str">
            <v>Sainte-Edwidge-de-Clifton</v>
          </cell>
          <cell r="H1950" t="str">
            <v>J0B2R0</v>
          </cell>
          <cell r="I1950">
            <v>819</v>
          </cell>
          <cell r="J1950">
            <v>8496746</v>
          </cell>
          <cell r="K1950">
            <v>12</v>
          </cell>
          <cell r="L1950">
            <v>1404</v>
          </cell>
        </row>
        <row r="1951">
          <cell r="A1951">
            <v>957977</v>
          </cell>
          <cell r="B1951" t="str">
            <v>07</v>
          </cell>
          <cell r="C1951" t="str">
            <v>Outaouais</v>
          </cell>
          <cell r="D1951" t="str">
            <v>Ferme Robaye Holstein</v>
          </cell>
          <cell r="E1951" t="str">
            <v>Howard(Larry R.)</v>
          </cell>
          <cell r="F1951" t="str">
            <v>C534, 5e Concession</v>
          </cell>
          <cell r="G1951" t="str">
            <v>Shawville</v>
          </cell>
          <cell r="H1951" t="str">
            <v>J0X2Y0</v>
          </cell>
          <cell r="I1951">
            <v>819</v>
          </cell>
          <cell r="J1951">
            <v>6471934</v>
          </cell>
          <cell r="K1951">
            <v>38</v>
          </cell>
          <cell r="L1951">
            <v>587</v>
          </cell>
        </row>
        <row r="1952">
          <cell r="A1952">
            <v>958959</v>
          </cell>
          <cell r="B1952" t="str">
            <v>08</v>
          </cell>
          <cell r="C1952" t="str">
            <v>Abitibi-Témiscamingue</v>
          </cell>
          <cell r="D1952" t="str">
            <v>Châteauvert(Steve)</v>
          </cell>
          <cell r="E1952" t="str">
            <v>Châteauvert(Steve)</v>
          </cell>
          <cell r="F1952" t="str">
            <v>1331, 3e rang</v>
          </cell>
          <cell r="G1952" t="str">
            <v>Roquemaure</v>
          </cell>
          <cell r="H1952" t="str">
            <v>J0Z3K0</v>
          </cell>
          <cell r="I1952">
            <v>819</v>
          </cell>
          <cell r="J1952">
            <v>7876760</v>
          </cell>
          <cell r="L1952">
            <v>41958</v>
          </cell>
          <cell r="N1952">
            <v>37896</v>
          </cell>
        </row>
        <row r="1953">
          <cell r="A1953">
            <v>958975</v>
          </cell>
          <cell r="B1953" t="str">
            <v>05</v>
          </cell>
          <cell r="C1953" t="str">
            <v>Estrie</v>
          </cell>
          <cell r="D1953" t="str">
            <v>Ferme Carriot Wotton inc.</v>
          </cell>
          <cell r="E1953" t="str">
            <v>Charland(François Carrier &amp; Sylvie)</v>
          </cell>
          <cell r="F1953" t="str">
            <v>98, rang 6</v>
          </cell>
          <cell r="G1953" t="str">
            <v>Wotton</v>
          </cell>
          <cell r="H1953" t="str">
            <v>J0A1N0</v>
          </cell>
          <cell r="I1953">
            <v>819</v>
          </cell>
          <cell r="J1953">
            <v>8282802</v>
          </cell>
          <cell r="K1953">
            <v>16</v>
          </cell>
          <cell r="L1953">
            <v>3484</v>
          </cell>
          <cell r="M1953">
            <v>16</v>
          </cell>
          <cell r="N1953">
            <v>3154</v>
          </cell>
        </row>
        <row r="1954">
          <cell r="A1954">
            <v>959593</v>
          </cell>
          <cell r="B1954" t="str">
            <v>16</v>
          </cell>
          <cell r="C1954" t="str">
            <v>Montérégie</v>
          </cell>
          <cell r="D1954" t="str">
            <v>Noëlle Jodoin et Réjean Touchette</v>
          </cell>
          <cell r="E1954" t="str">
            <v>Jodoin(Réjean Touchette &amp; Noëlle)</v>
          </cell>
          <cell r="F1954" t="str">
            <v>959, rang des Pins</v>
          </cell>
          <cell r="G1954" t="str">
            <v>Saint-Valérien-de-Milton</v>
          </cell>
          <cell r="H1954" t="str">
            <v>J0H2B0</v>
          </cell>
          <cell r="I1954">
            <v>450</v>
          </cell>
          <cell r="J1954">
            <v>5492308</v>
          </cell>
          <cell r="K1954">
            <v>11</v>
          </cell>
          <cell r="L1954">
            <v>1575</v>
          </cell>
        </row>
        <row r="1955">
          <cell r="A1955">
            <v>959650</v>
          </cell>
          <cell r="B1955" t="str">
            <v>17</v>
          </cell>
          <cell r="C1955" t="str">
            <v>Centre-du-Québec</v>
          </cell>
          <cell r="D1955" t="str">
            <v>Marcoux(Alain)</v>
          </cell>
          <cell r="F1955" t="str">
            <v>456, Rang 4 Nord</v>
          </cell>
          <cell r="G1955" t="str">
            <v>Saint-Ferdinand (d'Halifax)</v>
          </cell>
          <cell r="H1955" t="str">
            <v>G0N1N0</v>
          </cell>
          <cell r="I1955">
            <v>418</v>
          </cell>
          <cell r="J1955">
            <v>4283030</v>
          </cell>
          <cell r="K1955">
            <v>39</v>
          </cell>
          <cell r="L1955">
            <v>3345</v>
          </cell>
          <cell r="M1955">
            <v>34</v>
          </cell>
          <cell r="N1955">
            <v>6955</v>
          </cell>
        </row>
        <row r="1956">
          <cell r="A1956">
            <v>960021</v>
          </cell>
          <cell r="B1956" t="str">
            <v>07</v>
          </cell>
          <cell r="C1956" t="str">
            <v>Outaouais</v>
          </cell>
          <cell r="D1956" t="str">
            <v>Lang(Ralph)</v>
          </cell>
          <cell r="F1956" t="str">
            <v>C45, Hanna Road</v>
          </cell>
          <cell r="G1956" t="str">
            <v>Shawville</v>
          </cell>
          <cell r="H1956" t="str">
            <v>J0X2Y0</v>
          </cell>
          <cell r="I1956">
            <v>819</v>
          </cell>
          <cell r="J1956">
            <v>6473607</v>
          </cell>
          <cell r="K1956">
            <v>69</v>
          </cell>
          <cell r="L1956">
            <v>9185</v>
          </cell>
          <cell r="M1956">
            <v>79</v>
          </cell>
          <cell r="N1956">
            <v>11854</v>
          </cell>
        </row>
        <row r="1957">
          <cell r="A1957">
            <v>960161</v>
          </cell>
          <cell r="B1957" t="str">
            <v>02</v>
          </cell>
          <cell r="C1957" t="str">
            <v>Saguenay-Lac-Saint-Jean</v>
          </cell>
          <cell r="D1957" t="str">
            <v>Tremblay(Sébastien)</v>
          </cell>
          <cell r="F1957" t="str">
            <v>4200 chemin des Ruisseaux</v>
          </cell>
          <cell r="G1957" t="str">
            <v>Saint-Honoré</v>
          </cell>
          <cell r="H1957" t="str">
            <v>G0V1L0</v>
          </cell>
          <cell r="I1957">
            <v>418</v>
          </cell>
          <cell r="J1957">
            <v>6734776</v>
          </cell>
          <cell r="K1957">
            <v>38</v>
          </cell>
          <cell r="L1957">
            <v>6614</v>
          </cell>
        </row>
        <row r="1958">
          <cell r="A1958">
            <v>960351</v>
          </cell>
          <cell r="B1958" t="str">
            <v>17</v>
          </cell>
          <cell r="C1958" t="str">
            <v>Centre-du-Québec</v>
          </cell>
          <cell r="D1958" t="str">
            <v>Perreault(Dominic)</v>
          </cell>
          <cell r="F1958" t="str">
            <v>4050, boul. Danube</v>
          </cell>
          <cell r="G1958" t="str">
            <v>Bécancour</v>
          </cell>
          <cell r="H1958" t="str">
            <v>G9H3E2</v>
          </cell>
          <cell r="I1958">
            <v>819</v>
          </cell>
          <cell r="J1958">
            <v>2942507</v>
          </cell>
          <cell r="K1958">
            <v>53</v>
          </cell>
          <cell r="L1958">
            <v>11836</v>
          </cell>
          <cell r="M1958">
            <v>50</v>
          </cell>
          <cell r="N1958">
            <v>1003</v>
          </cell>
        </row>
        <row r="1959">
          <cell r="A1959">
            <v>961656</v>
          </cell>
          <cell r="B1959" t="str">
            <v>12</v>
          </cell>
          <cell r="C1959" t="str">
            <v>Chaudière-Appalaches</v>
          </cell>
          <cell r="D1959" t="str">
            <v>Ferme Martin Goulet inc.</v>
          </cell>
          <cell r="E1959" t="str">
            <v>Goulet(Martin)</v>
          </cell>
          <cell r="F1959" t="str">
            <v>274, rang St-Luc</v>
          </cell>
          <cell r="G1959" t="str">
            <v>Saint-Bernard (de Beauce)</v>
          </cell>
          <cell r="H1959" t="str">
            <v>G0S2G0</v>
          </cell>
          <cell r="I1959">
            <v>418</v>
          </cell>
          <cell r="J1959">
            <v>4754642</v>
          </cell>
          <cell r="K1959">
            <v>31</v>
          </cell>
          <cell r="L1959">
            <v>1038</v>
          </cell>
          <cell r="M1959">
            <v>29</v>
          </cell>
          <cell r="N1959">
            <v>3656</v>
          </cell>
        </row>
        <row r="1960">
          <cell r="A1960">
            <v>961953</v>
          </cell>
          <cell r="B1960" t="str">
            <v>12</v>
          </cell>
          <cell r="C1960" t="str">
            <v>Chaudière-Appalaches</v>
          </cell>
          <cell r="D1960" t="str">
            <v>Fluet(Martin)</v>
          </cell>
          <cell r="F1960" t="str">
            <v>155, route Gosselin</v>
          </cell>
          <cell r="G1960" t="str">
            <v>Saint-Victor</v>
          </cell>
          <cell r="H1960" t="str">
            <v>G0M2B0</v>
          </cell>
          <cell r="I1960">
            <v>418</v>
          </cell>
          <cell r="J1960">
            <v>5886687</v>
          </cell>
          <cell r="K1960">
            <v>52</v>
          </cell>
          <cell r="L1960">
            <v>3042</v>
          </cell>
          <cell r="M1960">
            <v>48</v>
          </cell>
          <cell r="N1960">
            <v>15564</v>
          </cell>
        </row>
        <row r="1961">
          <cell r="A1961">
            <v>962779</v>
          </cell>
          <cell r="B1961" t="str">
            <v>15</v>
          </cell>
          <cell r="C1961" t="str">
            <v>Laurentides</v>
          </cell>
          <cell r="D1961" t="str">
            <v>Ferme G. &amp; Y. Beauchamp</v>
          </cell>
          <cell r="E1961" t="str">
            <v>Beauchamp(Ghislain et Yvon)</v>
          </cell>
          <cell r="F1961" t="str">
            <v>114, rang 2 Wurtele</v>
          </cell>
          <cell r="G1961" t="str">
            <v>Ferme-Neuve</v>
          </cell>
          <cell r="H1961" t="str">
            <v>J0W1C0</v>
          </cell>
          <cell r="I1961">
            <v>819</v>
          </cell>
          <cell r="J1961">
            <v>5874833</v>
          </cell>
          <cell r="K1961">
            <v>60</v>
          </cell>
          <cell r="L1961">
            <v>8851</v>
          </cell>
          <cell r="M1961">
            <v>61</v>
          </cell>
          <cell r="N1961">
            <v>8608</v>
          </cell>
        </row>
        <row r="1962">
          <cell r="A1962">
            <v>962902</v>
          </cell>
          <cell r="B1962" t="str">
            <v>05</v>
          </cell>
          <cell r="C1962" t="str">
            <v>Estrie</v>
          </cell>
          <cell r="D1962" t="str">
            <v>Forêts d'Yvon S.E.N.C.</v>
          </cell>
          <cell r="E1962" t="str">
            <v>Desrosiers(Yvon)</v>
          </cell>
          <cell r="F1962" t="str">
            <v>886, chemin Léon Gérin</v>
          </cell>
          <cell r="G1962" t="str">
            <v>Sainte-Edwidge-de-Clifton</v>
          </cell>
          <cell r="H1962" t="str">
            <v>J0B2R0</v>
          </cell>
          <cell r="I1962">
            <v>819</v>
          </cell>
          <cell r="J1962">
            <v>6202171</v>
          </cell>
          <cell r="K1962">
            <v>13</v>
          </cell>
        </row>
        <row r="1963">
          <cell r="A1963">
            <v>963173</v>
          </cell>
          <cell r="B1963" t="str">
            <v>16</v>
          </cell>
          <cell r="C1963" t="str">
            <v>Montérégie</v>
          </cell>
          <cell r="D1963" t="str">
            <v>Ferme Bachand et Frères, S.E.N.C.</v>
          </cell>
          <cell r="E1963" t="str">
            <v>Bachand(Sylvain)</v>
          </cell>
          <cell r="F1963" t="str">
            <v>1391, Principale</v>
          </cell>
          <cell r="G1963" t="str">
            <v>Saint-Dominique</v>
          </cell>
          <cell r="H1963" t="str">
            <v>J0H1L0</v>
          </cell>
          <cell r="I1963">
            <v>450</v>
          </cell>
          <cell r="J1963">
            <v>7734134</v>
          </cell>
          <cell r="K1963">
            <v>10</v>
          </cell>
          <cell r="L1963">
            <v>1412</v>
          </cell>
          <cell r="M1963">
            <v>15</v>
          </cell>
          <cell r="N1963">
            <v>1793</v>
          </cell>
        </row>
        <row r="1964">
          <cell r="A1964">
            <v>963959</v>
          </cell>
          <cell r="B1964" t="str">
            <v>15</v>
          </cell>
          <cell r="C1964" t="str">
            <v>Laurentides</v>
          </cell>
          <cell r="D1964" t="str">
            <v>Veaudry(Stéphane)</v>
          </cell>
          <cell r="E1964" t="str">
            <v>Boivin(Thérèse)</v>
          </cell>
          <cell r="F1964" t="str">
            <v>241, route 309 Nord</v>
          </cell>
          <cell r="G1964" t="str">
            <v>Ferme-Neuve</v>
          </cell>
          <cell r="H1964" t="str">
            <v>J0W1C0</v>
          </cell>
          <cell r="I1964">
            <v>819</v>
          </cell>
          <cell r="J1964">
            <v>5874842</v>
          </cell>
          <cell r="K1964">
            <v>141</v>
          </cell>
          <cell r="L1964">
            <v>31473</v>
          </cell>
          <cell r="M1964">
            <v>147</v>
          </cell>
          <cell r="N1964">
            <v>35066</v>
          </cell>
        </row>
        <row r="1965">
          <cell r="A1965">
            <v>964437</v>
          </cell>
          <cell r="B1965" t="str">
            <v>07</v>
          </cell>
          <cell r="C1965" t="str">
            <v>Outaouais</v>
          </cell>
          <cell r="D1965" t="str">
            <v>Dufault, Denis &amp; Stewart, Wendy</v>
          </cell>
          <cell r="E1965" t="str">
            <v>Simmentals(Second Generation)</v>
          </cell>
          <cell r="F1965" t="str">
            <v>340, Dunraven Road</v>
          </cell>
          <cell r="G1965" t="str">
            <v>L'Ile-du-Grand-Calumet</v>
          </cell>
          <cell r="H1965" t="str">
            <v>J0X1J0</v>
          </cell>
          <cell r="I1965">
            <v>819</v>
          </cell>
          <cell r="J1965">
            <v>6482554</v>
          </cell>
          <cell r="K1965">
            <v>88</v>
          </cell>
          <cell r="L1965">
            <v>18138</v>
          </cell>
          <cell r="M1965">
            <v>22</v>
          </cell>
          <cell r="N1965">
            <v>4949</v>
          </cell>
        </row>
        <row r="1966">
          <cell r="A1966">
            <v>965970</v>
          </cell>
          <cell r="B1966" t="str">
            <v>01</v>
          </cell>
          <cell r="C1966" t="str">
            <v>Bas-Saint-Laurent</v>
          </cell>
          <cell r="D1966" t="str">
            <v>Ferme Pial inc.</v>
          </cell>
          <cell r="E1966" t="str">
            <v>Chénard(Pierre et Albert)</v>
          </cell>
          <cell r="F1966" t="str">
            <v>151, route Parent</v>
          </cell>
          <cell r="G1966" t="str">
            <v>Saint-Joseph-de-Kamouraska</v>
          </cell>
          <cell r="H1966" t="str">
            <v>G0L3P0</v>
          </cell>
          <cell r="I1966">
            <v>418</v>
          </cell>
          <cell r="J1966">
            <v>4932893</v>
          </cell>
          <cell r="K1966">
            <v>29</v>
          </cell>
          <cell r="L1966">
            <v>7468</v>
          </cell>
          <cell r="M1966">
            <v>19</v>
          </cell>
          <cell r="N1966">
            <v>562</v>
          </cell>
        </row>
        <row r="1967">
          <cell r="A1967">
            <v>965988</v>
          </cell>
          <cell r="B1967" t="str">
            <v>05</v>
          </cell>
          <cell r="C1967" t="str">
            <v>Estrie</v>
          </cell>
          <cell r="D1967" t="str">
            <v>Charland(Richard)</v>
          </cell>
          <cell r="E1967" t="str">
            <v>Charland(Richard)</v>
          </cell>
          <cell r="F1967" t="str">
            <v>495 Ch. du Lac</v>
          </cell>
          <cell r="G1967" t="str">
            <v>Danville</v>
          </cell>
          <cell r="H1967" t="str">
            <v>J0A1A0</v>
          </cell>
          <cell r="I1967">
            <v>819</v>
          </cell>
          <cell r="J1967">
            <v>8391389</v>
          </cell>
          <cell r="M1967">
            <v>29</v>
          </cell>
          <cell r="N1967">
            <v>1980</v>
          </cell>
        </row>
        <row r="1968">
          <cell r="A1968">
            <v>968578</v>
          </cell>
          <cell r="B1968" t="str">
            <v>17</v>
          </cell>
          <cell r="C1968" t="str">
            <v>Centre-du-Québec</v>
          </cell>
          <cell r="D1968" t="str">
            <v>Ferme Gicaro</v>
          </cell>
          <cell r="E1968" t="str">
            <v>Gagné(Gilles)</v>
          </cell>
          <cell r="F1968" t="str">
            <v>2680, Rang 8</v>
          </cell>
          <cell r="G1968" t="str">
            <v>Inverness</v>
          </cell>
          <cell r="H1968" t="str">
            <v>G0S1K0</v>
          </cell>
          <cell r="I1968">
            <v>418</v>
          </cell>
          <cell r="J1968">
            <v>4533063</v>
          </cell>
          <cell r="K1968">
            <v>40</v>
          </cell>
          <cell r="L1968">
            <v>8277</v>
          </cell>
          <cell r="M1968">
            <v>43</v>
          </cell>
          <cell r="N1968">
            <v>8277</v>
          </cell>
        </row>
        <row r="1969">
          <cell r="A1969">
            <v>968586</v>
          </cell>
          <cell r="B1969" t="str">
            <v>08</v>
          </cell>
          <cell r="C1969" t="str">
            <v>Abitibi-Témiscamingue</v>
          </cell>
          <cell r="D1969" t="str">
            <v>Hamel(Sylvain)</v>
          </cell>
          <cell r="F1969" t="str">
            <v>41, chemin Croteau</v>
          </cell>
          <cell r="G1969" t="str">
            <v>Amos</v>
          </cell>
          <cell r="H1969" t="str">
            <v>J9T3A1</v>
          </cell>
          <cell r="I1969">
            <v>819</v>
          </cell>
          <cell r="J1969">
            <v>7275891</v>
          </cell>
          <cell r="K1969">
            <v>33</v>
          </cell>
          <cell r="L1969">
            <v>7144</v>
          </cell>
          <cell r="M1969">
            <v>34</v>
          </cell>
        </row>
        <row r="1970">
          <cell r="A1970">
            <v>968644</v>
          </cell>
          <cell r="B1970" t="str">
            <v>01</v>
          </cell>
          <cell r="C1970" t="str">
            <v>Bas-Saint-Laurent</v>
          </cell>
          <cell r="D1970" t="str">
            <v>Ferme bovine Hereford Parent &amp; Fils SNC</v>
          </cell>
          <cell r="E1970" t="str">
            <v>Couture(Marie-Josée)</v>
          </cell>
          <cell r="F1970" t="str">
            <v>160, rang 12</v>
          </cell>
          <cell r="G1970" t="str">
            <v>Saint-Noël</v>
          </cell>
          <cell r="H1970" t="str">
            <v>G0J3A0</v>
          </cell>
          <cell r="I1970">
            <v>418</v>
          </cell>
          <cell r="J1970">
            <v>7762067</v>
          </cell>
          <cell r="K1970">
            <v>93</v>
          </cell>
          <cell r="L1970">
            <v>23474</v>
          </cell>
          <cell r="M1970">
            <v>109</v>
          </cell>
          <cell r="N1970">
            <v>22453</v>
          </cell>
        </row>
        <row r="1971">
          <cell r="A1971">
            <v>968651</v>
          </cell>
          <cell r="B1971" t="str">
            <v>05</v>
          </cell>
          <cell r="C1971" t="str">
            <v>Estrie</v>
          </cell>
          <cell r="D1971" t="str">
            <v>Rousseau(Alain)</v>
          </cell>
          <cell r="F1971" t="str">
            <v>12 Rang des Pointes</v>
          </cell>
          <cell r="G1971" t="str">
            <v>Lingwick</v>
          </cell>
          <cell r="H1971" t="str">
            <v>J0B2Z0</v>
          </cell>
          <cell r="I1971">
            <v>819</v>
          </cell>
          <cell r="J1971">
            <v>8772496</v>
          </cell>
          <cell r="K1971">
            <v>88</v>
          </cell>
          <cell r="L1971">
            <v>14861</v>
          </cell>
          <cell r="M1971">
            <v>84</v>
          </cell>
          <cell r="N1971">
            <v>13585</v>
          </cell>
        </row>
        <row r="1972">
          <cell r="A1972">
            <v>968784</v>
          </cell>
          <cell r="B1972" t="str">
            <v>12</v>
          </cell>
          <cell r="C1972" t="str">
            <v>Chaudière-Appalaches</v>
          </cell>
          <cell r="D1972" t="str">
            <v>Genest(Claude)</v>
          </cell>
          <cell r="F1972" t="str">
            <v>3080, chemin Bois-Clair</v>
          </cell>
          <cell r="G1972" t="str">
            <v>Saint-Antoine-de-Tilly</v>
          </cell>
          <cell r="H1972" t="str">
            <v>G0S2C0</v>
          </cell>
          <cell r="I1972">
            <v>418</v>
          </cell>
          <cell r="J1972">
            <v>8862271</v>
          </cell>
          <cell r="K1972">
            <v>43</v>
          </cell>
          <cell r="L1972">
            <v>5688</v>
          </cell>
          <cell r="M1972">
            <v>45</v>
          </cell>
          <cell r="N1972">
            <v>7364</v>
          </cell>
        </row>
        <row r="1973">
          <cell r="A1973">
            <v>969352</v>
          </cell>
          <cell r="B1973" t="str">
            <v>17</v>
          </cell>
          <cell r="C1973" t="str">
            <v>Centre-du-Québec</v>
          </cell>
          <cell r="D1973" t="str">
            <v>Paradis(Jean-Pierre)</v>
          </cell>
          <cell r="F1973" t="str">
            <v>493, Provencher</v>
          </cell>
          <cell r="G1973" t="str">
            <v>Laurierville</v>
          </cell>
          <cell r="H1973" t="str">
            <v>G0S1P0</v>
          </cell>
          <cell r="I1973">
            <v>819</v>
          </cell>
          <cell r="J1973">
            <v>3654511</v>
          </cell>
          <cell r="K1973">
            <v>33</v>
          </cell>
          <cell r="L1973">
            <v>4956</v>
          </cell>
          <cell r="M1973">
            <v>38</v>
          </cell>
          <cell r="N1973">
            <v>4472</v>
          </cell>
        </row>
        <row r="1974">
          <cell r="A1974">
            <v>971994</v>
          </cell>
          <cell r="B1974" t="str">
            <v>17</v>
          </cell>
          <cell r="C1974" t="str">
            <v>Centre-du-Québec</v>
          </cell>
          <cell r="D1974" t="str">
            <v>Fortier(Stéphane)</v>
          </cell>
          <cell r="F1974" t="str">
            <v>648, 10e Rang Nord</v>
          </cell>
          <cell r="G1974" t="str">
            <v>Saint-Pierre-Baptiste</v>
          </cell>
          <cell r="H1974" t="str">
            <v>G0P1K0</v>
          </cell>
          <cell r="I1974">
            <v>418</v>
          </cell>
          <cell r="J1974">
            <v>4532070</v>
          </cell>
          <cell r="K1974">
            <v>75</v>
          </cell>
          <cell r="L1974">
            <v>17443</v>
          </cell>
          <cell r="M1974">
            <v>59</v>
          </cell>
          <cell r="N1974">
            <v>15497</v>
          </cell>
        </row>
        <row r="1975">
          <cell r="A1975">
            <v>972778</v>
          </cell>
          <cell r="B1975" t="str">
            <v>01</v>
          </cell>
          <cell r="C1975" t="str">
            <v>Bas-Saint-Laurent</v>
          </cell>
          <cell r="D1975" t="str">
            <v>Élevage du petit veau, S.E.N.C.</v>
          </cell>
          <cell r="E1975" t="str">
            <v>Lajoie(Isabelle Hudon et Daniel)</v>
          </cell>
          <cell r="F1975" t="str">
            <v>174, route 230 Ouest</v>
          </cell>
          <cell r="G1975" t="str">
            <v>Sainte-Hélène</v>
          </cell>
          <cell r="H1975" t="str">
            <v>G0L3J0</v>
          </cell>
          <cell r="I1975">
            <v>418</v>
          </cell>
          <cell r="J1975">
            <v>4923251</v>
          </cell>
          <cell r="L1975">
            <v>2835</v>
          </cell>
          <cell r="N1975">
            <v>6077</v>
          </cell>
        </row>
        <row r="1976">
          <cell r="A1976">
            <v>973198</v>
          </cell>
          <cell r="B1976" t="str">
            <v>08</v>
          </cell>
          <cell r="C1976" t="str">
            <v>Abitibi-Témiscamingue</v>
          </cell>
          <cell r="D1976" t="str">
            <v>Perreault(Manon)</v>
          </cell>
          <cell r="E1976" t="str">
            <v>Perreault(Manon)</v>
          </cell>
          <cell r="F1976" t="str">
            <v>398 rang 9-10 Est</v>
          </cell>
          <cell r="G1976" t="str">
            <v>Saint-Félix-de-Dalquier</v>
          </cell>
          <cell r="H1976" t="str">
            <v>J0Y1G0</v>
          </cell>
          <cell r="I1976">
            <v>819</v>
          </cell>
          <cell r="J1976">
            <v>7321872</v>
          </cell>
          <cell r="K1976">
            <v>67</v>
          </cell>
          <cell r="L1976">
            <v>12874</v>
          </cell>
          <cell r="M1976">
            <v>77</v>
          </cell>
          <cell r="N1976">
            <v>22760</v>
          </cell>
        </row>
        <row r="1977">
          <cell r="A1977">
            <v>973958</v>
          </cell>
          <cell r="B1977" t="str">
            <v>08</v>
          </cell>
          <cell r="C1977" t="str">
            <v>Abitibi-Témiscamingue</v>
          </cell>
          <cell r="D1977" t="str">
            <v>Ferme Témiscamingue Charolais</v>
          </cell>
          <cell r="E1977" t="str">
            <v>Valladont(Lyne Savage et Lionel)</v>
          </cell>
          <cell r="F1977" t="str">
            <v>984, rang 7</v>
          </cell>
          <cell r="G1977" t="str">
            <v>Saint-Édouard-de-Fabre</v>
          </cell>
          <cell r="H1977" t="str">
            <v>J0Z1Z0</v>
          </cell>
          <cell r="I1977">
            <v>819</v>
          </cell>
          <cell r="J1977">
            <v>6342719</v>
          </cell>
          <cell r="K1977">
            <v>190</v>
          </cell>
          <cell r="L1977">
            <v>1946</v>
          </cell>
        </row>
        <row r="1978">
          <cell r="A1978">
            <v>974766</v>
          </cell>
          <cell r="B1978" t="str">
            <v>05</v>
          </cell>
          <cell r="C1978" t="str">
            <v>Estrie</v>
          </cell>
          <cell r="D1978" t="str">
            <v>Jacques(François)</v>
          </cell>
          <cell r="E1978" t="str">
            <v>Jacques(François)</v>
          </cell>
          <cell r="F1978" t="str">
            <v>6317, chemin  Skibérine</v>
          </cell>
          <cell r="G1978" t="str">
            <v>Valcourt</v>
          </cell>
          <cell r="H1978" t="str">
            <v>J0E2L0</v>
          </cell>
          <cell r="I1978">
            <v>450</v>
          </cell>
          <cell r="J1978">
            <v>5323119</v>
          </cell>
          <cell r="K1978">
            <v>56</v>
          </cell>
          <cell r="L1978">
            <v>7605</v>
          </cell>
        </row>
        <row r="1979">
          <cell r="A1979">
            <v>976019</v>
          </cell>
          <cell r="B1979" t="str">
            <v>05</v>
          </cell>
          <cell r="C1979" t="str">
            <v>Estrie</v>
          </cell>
          <cell r="D1979" t="str">
            <v>Villeneuve(Roger)</v>
          </cell>
          <cell r="F1979" t="str">
            <v>170, chemin Grapes</v>
          </cell>
          <cell r="G1979" t="str">
            <v>Sawyerville</v>
          </cell>
          <cell r="H1979" t="str">
            <v>J0B3A0</v>
          </cell>
          <cell r="I1979">
            <v>819</v>
          </cell>
          <cell r="J1979">
            <v>8892892</v>
          </cell>
          <cell r="K1979">
            <v>30</v>
          </cell>
          <cell r="L1979">
            <v>1223</v>
          </cell>
          <cell r="M1979">
            <v>32</v>
          </cell>
          <cell r="N1979">
            <v>1223</v>
          </cell>
        </row>
        <row r="1980">
          <cell r="A1980">
            <v>976316</v>
          </cell>
          <cell r="B1980" t="str">
            <v>16</v>
          </cell>
          <cell r="C1980" t="str">
            <v>Montérégie</v>
          </cell>
          <cell r="D1980" t="str">
            <v>Céline Raby et Kenneth Brooks</v>
          </cell>
          <cell r="E1980" t="str">
            <v>Brooks(Kenneth)</v>
          </cell>
          <cell r="F1980" t="str">
            <v>1888, Brooks Road</v>
          </cell>
          <cell r="G1980" t="str">
            <v>Franklin</v>
          </cell>
          <cell r="H1980" t="str">
            <v>J0S1E0</v>
          </cell>
          <cell r="I1980">
            <v>450</v>
          </cell>
          <cell r="J1980">
            <v>8272077</v>
          </cell>
          <cell r="K1980">
            <v>13</v>
          </cell>
          <cell r="L1980">
            <v>1328</v>
          </cell>
        </row>
        <row r="1981">
          <cell r="A1981">
            <v>977165</v>
          </cell>
          <cell r="B1981" t="str">
            <v>04</v>
          </cell>
          <cell r="C1981" t="str">
            <v>Mauricie</v>
          </cell>
          <cell r="D1981" t="str">
            <v>Lajoie, Denise et Vermette, Gilbert</v>
          </cell>
          <cell r="F1981" t="str">
            <v>231, Ruisseau-des-Aulnes</v>
          </cell>
          <cell r="G1981" t="str">
            <v>Saint-Justin</v>
          </cell>
          <cell r="H1981" t="str">
            <v>J0K2V0</v>
          </cell>
          <cell r="I1981">
            <v>819</v>
          </cell>
          <cell r="J1981">
            <v>2274741</v>
          </cell>
          <cell r="K1981">
            <v>78</v>
          </cell>
          <cell r="L1981">
            <v>17439</v>
          </cell>
          <cell r="M1981">
            <v>72</v>
          </cell>
          <cell r="N1981">
            <v>12946</v>
          </cell>
        </row>
        <row r="1982">
          <cell r="A1982">
            <v>977181</v>
          </cell>
          <cell r="B1982" t="str">
            <v>03</v>
          </cell>
          <cell r="C1982" t="str">
            <v>Capitale-Nationale</v>
          </cell>
          <cell r="D1982" t="str">
            <v>Grandbois(Jacques)</v>
          </cell>
          <cell r="F1982" t="str">
            <v>1605, rang Saint-Achille</v>
          </cell>
          <cell r="G1982" t="str">
            <v>Saint-Ubalde</v>
          </cell>
          <cell r="H1982" t="str">
            <v>G0A4L0</v>
          </cell>
          <cell r="I1982">
            <v>418</v>
          </cell>
          <cell r="J1982">
            <v>2772931</v>
          </cell>
          <cell r="K1982">
            <v>10</v>
          </cell>
          <cell r="L1982">
            <v>4966</v>
          </cell>
        </row>
        <row r="1983">
          <cell r="A1983">
            <v>978254</v>
          </cell>
          <cell r="B1983" t="str">
            <v>12</v>
          </cell>
          <cell r="C1983" t="str">
            <v>Chaudière-Appalaches</v>
          </cell>
          <cell r="D1983" t="str">
            <v>Bernier(Gilles)</v>
          </cell>
          <cell r="F1983" t="str">
            <v>675, chemin Ste-Anne</v>
          </cell>
          <cell r="G1983" t="str">
            <v>Saint-Anselme</v>
          </cell>
          <cell r="H1983" t="str">
            <v>G0R2N0</v>
          </cell>
          <cell r="I1983">
            <v>418</v>
          </cell>
          <cell r="J1983">
            <v>8858144</v>
          </cell>
          <cell r="K1983">
            <v>15</v>
          </cell>
          <cell r="L1983">
            <v>340</v>
          </cell>
          <cell r="M1983">
            <v>15</v>
          </cell>
          <cell r="N1983">
            <v>963</v>
          </cell>
        </row>
        <row r="1984">
          <cell r="A1984">
            <v>978452</v>
          </cell>
          <cell r="B1984" t="str">
            <v>05</v>
          </cell>
          <cell r="C1984" t="str">
            <v>Estrie</v>
          </cell>
          <cell r="D1984" t="str">
            <v>Ferme Mahjam Farm enr.</v>
          </cell>
          <cell r="E1984" t="str">
            <v>Tétreault(Jean)</v>
          </cell>
          <cell r="F1984" t="str">
            <v>150 rte 220</v>
          </cell>
          <cell r="G1984" t="str">
            <v>Bonsecours</v>
          </cell>
          <cell r="H1984" t="str">
            <v>J0E1H0</v>
          </cell>
          <cell r="I1984">
            <v>450</v>
          </cell>
          <cell r="J1984">
            <v>5356606</v>
          </cell>
          <cell r="K1984">
            <v>75</v>
          </cell>
          <cell r="L1984">
            <v>11562</v>
          </cell>
          <cell r="M1984">
            <v>81</v>
          </cell>
          <cell r="N1984">
            <v>10664</v>
          </cell>
        </row>
        <row r="1985">
          <cell r="A1985">
            <v>978650</v>
          </cell>
          <cell r="B1985" t="str">
            <v>08</v>
          </cell>
          <cell r="C1985" t="str">
            <v>Abitibi-Témiscamingue</v>
          </cell>
          <cell r="D1985" t="str">
            <v>Côté(Alain)</v>
          </cell>
          <cell r="E1985" t="str">
            <v>Côté(Alain)</v>
          </cell>
          <cell r="F1985" t="str">
            <v>359, rang 8 Est</v>
          </cell>
          <cell r="G1985" t="str">
            <v>Saint-Félix-de-Dalquier</v>
          </cell>
          <cell r="H1985" t="str">
            <v>J0Y1G0</v>
          </cell>
          <cell r="I1985">
            <v>819</v>
          </cell>
          <cell r="J1985">
            <v>7325780</v>
          </cell>
          <cell r="K1985">
            <v>135</v>
          </cell>
          <cell r="L1985">
            <v>32455</v>
          </cell>
          <cell r="M1985">
            <v>142</v>
          </cell>
          <cell r="N1985">
            <v>4502</v>
          </cell>
        </row>
        <row r="1986">
          <cell r="A1986">
            <v>980375</v>
          </cell>
          <cell r="B1986" t="str">
            <v>12</v>
          </cell>
          <cell r="C1986" t="str">
            <v>Chaudière-Appalaches</v>
          </cell>
          <cell r="D1986" t="str">
            <v>Lehoux(Carmin)</v>
          </cell>
          <cell r="F1986" t="str">
            <v>897, Route 267</v>
          </cell>
          <cell r="G1986" t="str">
            <v>Saint-Jean-de-Brébeuf</v>
          </cell>
          <cell r="H1986" t="str">
            <v>G6G0A1</v>
          </cell>
          <cell r="I1986">
            <v>418</v>
          </cell>
          <cell r="J1986">
            <v>4532809</v>
          </cell>
          <cell r="K1986">
            <v>57</v>
          </cell>
          <cell r="L1986">
            <v>10436</v>
          </cell>
          <cell r="M1986">
            <v>59</v>
          </cell>
          <cell r="N1986">
            <v>10968</v>
          </cell>
        </row>
        <row r="1987">
          <cell r="A1987">
            <v>981274</v>
          </cell>
          <cell r="B1987" t="str">
            <v>08</v>
          </cell>
          <cell r="C1987" t="str">
            <v>Abitibi-Témiscamingue</v>
          </cell>
          <cell r="D1987" t="str">
            <v>Frappier(Marc)</v>
          </cell>
          <cell r="E1987" t="str">
            <v>Frappier(Marc)</v>
          </cell>
          <cell r="F1987" t="str">
            <v>1371, Route 111 Ouest</v>
          </cell>
          <cell r="G1987" t="str">
            <v>Macamic</v>
          </cell>
          <cell r="H1987" t="str">
            <v>J0Z2S0</v>
          </cell>
          <cell r="I1987">
            <v>819</v>
          </cell>
          <cell r="J1987">
            <v>7822236</v>
          </cell>
          <cell r="L1987">
            <v>11868</v>
          </cell>
          <cell r="M1987">
            <v>81</v>
          </cell>
          <cell r="N1987">
            <v>17917</v>
          </cell>
        </row>
        <row r="1988">
          <cell r="A1988">
            <v>981308</v>
          </cell>
          <cell r="B1988" t="str">
            <v>08</v>
          </cell>
          <cell r="C1988" t="str">
            <v>Abitibi-Témiscamingue</v>
          </cell>
          <cell r="D1988" t="str">
            <v>Ranch des Perron</v>
          </cell>
          <cell r="E1988" t="str">
            <v>Perron(Michel)</v>
          </cell>
          <cell r="F1988" t="str">
            <v>535, Chemin Petit Nédélec Nord</v>
          </cell>
          <cell r="G1988" t="str">
            <v>Nédélec</v>
          </cell>
          <cell r="H1988" t="str">
            <v>J0Z2Z0</v>
          </cell>
          <cell r="I1988">
            <v>819</v>
          </cell>
          <cell r="J1988">
            <v>7842260</v>
          </cell>
          <cell r="K1988">
            <v>148</v>
          </cell>
          <cell r="L1988">
            <v>30154</v>
          </cell>
          <cell r="M1988">
            <v>139</v>
          </cell>
          <cell r="N1988">
            <v>3259</v>
          </cell>
        </row>
        <row r="1989">
          <cell r="A1989">
            <v>983114</v>
          </cell>
          <cell r="B1989" t="str">
            <v>16</v>
          </cell>
          <cell r="C1989" t="str">
            <v>Montérégie</v>
          </cell>
          <cell r="D1989" t="str">
            <v>Ferme D. et L. Dextradeur</v>
          </cell>
          <cell r="E1989" t="str">
            <v>Dextradeur(Daniel &amp; Luc)</v>
          </cell>
          <cell r="F1989" t="str">
            <v>665, rue Mountain</v>
          </cell>
          <cell r="G1989" t="str">
            <v>Granby</v>
          </cell>
          <cell r="H1989" t="str">
            <v>J2H0M3</v>
          </cell>
          <cell r="I1989">
            <v>450</v>
          </cell>
          <cell r="J1989">
            <v>3726258</v>
          </cell>
          <cell r="K1989">
            <v>87</v>
          </cell>
          <cell r="L1989">
            <v>11894</v>
          </cell>
          <cell r="M1989">
            <v>88</v>
          </cell>
          <cell r="N1989">
            <v>15767</v>
          </cell>
        </row>
        <row r="1990">
          <cell r="A1990">
            <v>983684</v>
          </cell>
          <cell r="B1990" t="str">
            <v>17</v>
          </cell>
          <cell r="C1990" t="str">
            <v>Centre-du-Québec</v>
          </cell>
          <cell r="D1990" t="str">
            <v>Les Entreprises Agricoles St-Joachim inc.</v>
          </cell>
          <cell r="E1990" t="str">
            <v>Autotte(Jocelyn)</v>
          </cell>
          <cell r="F1990" t="str">
            <v>710, rang St-Michel</v>
          </cell>
          <cell r="G1990" t="str">
            <v>Saint-Joachim-de-Courval</v>
          </cell>
          <cell r="H1990" t="str">
            <v>J1Z2C5</v>
          </cell>
          <cell r="I1990">
            <v>819</v>
          </cell>
          <cell r="J1990">
            <v>3972972</v>
          </cell>
          <cell r="K1990">
            <v>151</v>
          </cell>
          <cell r="L1990">
            <v>48230</v>
          </cell>
          <cell r="M1990">
            <v>87</v>
          </cell>
          <cell r="N1990">
            <v>20127</v>
          </cell>
        </row>
        <row r="1991">
          <cell r="A1991">
            <v>983718</v>
          </cell>
          <cell r="B1991" t="str">
            <v>15</v>
          </cell>
          <cell r="C1991" t="str">
            <v>Laurentides</v>
          </cell>
          <cell r="D1991" t="str">
            <v>Ferme J.M.J. Cardinal S.E.N.C.</v>
          </cell>
          <cell r="E1991" t="str">
            <v>Cardinal(Jacques)</v>
          </cell>
          <cell r="F1991" t="str">
            <v>8461, Saint-Étienne</v>
          </cell>
          <cell r="G1991" t="str">
            <v>Mirabel</v>
          </cell>
          <cell r="H1991" t="str">
            <v>J7N2S8</v>
          </cell>
          <cell r="I1991">
            <v>450</v>
          </cell>
          <cell r="J1991">
            <v>2583300</v>
          </cell>
          <cell r="K1991">
            <v>68</v>
          </cell>
          <cell r="L1991">
            <v>13224</v>
          </cell>
          <cell r="M1991">
            <v>86</v>
          </cell>
          <cell r="N1991">
            <v>3062</v>
          </cell>
        </row>
        <row r="1992">
          <cell r="A1992">
            <v>983866</v>
          </cell>
          <cell r="B1992" t="str">
            <v>05</v>
          </cell>
          <cell r="C1992" t="str">
            <v>Estrie</v>
          </cell>
          <cell r="D1992" t="str">
            <v>Perron(Rosaire)</v>
          </cell>
          <cell r="F1992" t="str">
            <v>160, 10ème Rang</v>
          </cell>
          <cell r="G1992" t="str">
            <v>Saint-Isidore-de-Clifton</v>
          </cell>
          <cell r="H1992" t="str">
            <v>J0B2X0</v>
          </cell>
          <cell r="I1992">
            <v>819</v>
          </cell>
          <cell r="J1992">
            <v>6583336</v>
          </cell>
          <cell r="K1992">
            <v>21</v>
          </cell>
          <cell r="L1992">
            <v>4605</v>
          </cell>
          <cell r="M1992">
            <v>19</v>
          </cell>
          <cell r="N1992">
            <v>2171</v>
          </cell>
        </row>
        <row r="1993">
          <cell r="A1993">
            <v>984286</v>
          </cell>
          <cell r="B1993" t="str">
            <v>17</v>
          </cell>
          <cell r="C1993" t="str">
            <v>Centre-du-Québec</v>
          </cell>
          <cell r="D1993" t="str">
            <v>Guévin(Sébastien)</v>
          </cell>
          <cell r="F1993" t="str">
            <v>827, Bas de la Rivière</v>
          </cell>
          <cell r="G1993" t="str">
            <v>Sainte-Monique</v>
          </cell>
          <cell r="H1993" t="str">
            <v>J0G1N0</v>
          </cell>
          <cell r="I1993">
            <v>819</v>
          </cell>
          <cell r="J1993">
            <v>2892304</v>
          </cell>
          <cell r="K1993">
            <v>59</v>
          </cell>
          <cell r="L1993">
            <v>6064</v>
          </cell>
          <cell r="M1993">
            <v>59</v>
          </cell>
          <cell r="N1993">
            <v>4504</v>
          </cell>
        </row>
        <row r="1994">
          <cell r="A1994">
            <v>984872</v>
          </cell>
          <cell r="B1994" t="str">
            <v>03</v>
          </cell>
          <cell r="C1994" t="str">
            <v>Capitale-Nationale</v>
          </cell>
          <cell r="D1994" t="str">
            <v>Ferme Bo Porc 2000 S.E.N.C.</v>
          </cell>
          <cell r="E1994" t="str">
            <v>Audet(Yvon)</v>
          </cell>
          <cell r="F1994" t="str">
            <v>158, Rang 5</v>
          </cell>
          <cell r="G1994" t="str">
            <v>Saint-Hilarion</v>
          </cell>
          <cell r="H1994" t="str">
            <v>G0A3V0</v>
          </cell>
          <cell r="I1994">
            <v>418</v>
          </cell>
          <cell r="J1994">
            <v>4573956</v>
          </cell>
          <cell r="K1994">
            <v>34</v>
          </cell>
          <cell r="L1994">
            <v>5515</v>
          </cell>
        </row>
        <row r="1995">
          <cell r="A1995">
            <v>985069</v>
          </cell>
          <cell r="B1995" t="str">
            <v>12</v>
          </cell>
          <cell r="C1995" t="str">
            <v>Chaudière-Appalaches</v>
          </cell>
          <cell r="D1995" t="str">
            <v>Ferme Norliden S.E.N.C.</v>
          </cell>
          <cell r="E1995" t="str">
            <v>Poulin(Normand)</v>
          </cell>
          <cell r="F1995" t="str">
            <v>500, Rang 5 Nord</v>
          </cell>
          <cell r="G1995" t="str">
            <v>Saint-Victor</v>
          </cell>
          <cell r="H1995" t="str">
            <v>G0M2B0</v>
          </cell>
          <cell r="I1995">
            <v>418</v>
          </cell>
          <cell r="J1995">
            <v>5883874</v>
          </cell>
          <cell r="K1995">
            <v>13</v>
          </cell>
          <cell r="L1995">
            <v>2033</v>
          </cell>
          <cell r="M1995">
            <v>16</v>
          </cell>
          <cell r="N1995">
            <v>1598</v>
          </cell>
        </row>
        <row r="1996">
          <cell r="A1996">
            <v>985689</v>
          </cell>
          <cell r="B1996" t="str">
            <v>17</v>
          </cell>
          <cell r="C1996" t="str">
            <v>Centre-du-Québec</v>
          </cell>
          <cell r="D1996" t="str">
            <v>Blais Dany &amp; Simard Mario</v>
          </cell>
          <cell r="E1996" t="str">
            <v>Simard(Mario)</v>
          </cell>
          <cell r="F1996" t="str">
            <v>710, rang Sainte-Agathe</v>
          </cell>
          <cell r="G1996" t="str">
            <v>Sainte-Sophie-de-Lévrard</v>
          </cell>
          <cell r="H1996" t="str">
            <v>G0X3C0</v>
          </cell>
          <cell r="I1996">
            <v>819</v>
          </cell>
          <cell r="J1996">
            <v>2880184</v>
          </cell>
          <cell r="K1996">
            <v>41</v>
          </cell>
          <cell r="L1996">
            <v>7998</v>
          </cell>
          <cell r="M1996">
            <v>40</v>
          </cell>
          <cell r="N1996">
            <v>3907</v>
          </cell>
        </row>
        <row r="1997">
          <cell r="A1997">
            <v>990739</v>
          </cell>
          <cell r="B1997" t="str">
            <v>12</v>
          </cell>
          <cell r="C1997" t="str">
            <v>Chaudière-Appalaches</v>
          </cell>
          <cell r="D1997" t="str">
            <v>Ferme Bijacq &amp; Fils inc.</v>
          </cell>
          <cell r="E1997" t="str">
            <v>Bilodeau(Maurice)</v>
          </cell>
          <cell r="F1997" t="str">
            <v>140, Rang 8 Ouest</v>
          </cell>
          <cell r="G1997" t="str">
            <v>Saint-Odilon-de-Cranbourne</v>
          </cell>
          <cell r="H1997" t="str">
            <v>G0S3A0</v>
          </cell>
          <cell r="I1997">
            <v>418</v>
          </cell>
          <cell r="J1997">
            <v>4644645</v>
          </cell>
          <cell r="K1997">
            <v>38</v>
          </cell>
          <cell r="L1997">
            <v>5216</v>
          </cell>
          <cell r="M1997">
            <v>36</v>
          </cell>
        </row>
        <row r="1998">
          <cell r="A1998">
            <v>992115</v>
          </cell>
          <cell r="B1998" t="str">
            <v>05</v>
          </cell>
          <cell r="C1998" t="str">
            <v>Estrie</v>
          </cell>
          <cell r="D1998" t="str">
            <v>Pratte(Claude)</v>
          </cell>
          <cell r="F1998" t="str">
            <v>104, rang St-Paul</v>
          </cell>
          <cell r="G1998" t="str">
            <v>Chartierville</v>
          </cell>
          <cell r="H1998" t="str">
            <v>J0B1K0</v>
          </cell>
          <cell r="I1998">
            <v>819</v>
          </cell>
          <cell r="J1998">
            <v>6561085</v>
          </cell>
          <cell r="K1998">
            <v>12</v>
          </cell>
          <cell r="L1998">
            <v>12818</v>
          </cell>
          <cell r="M1998">
            <v>38</v>
          </cell>
          <cell r="N1998">
            <v>4990</v>
          </cell>
        </row>
        <row r="1999">
          <cell r="A1999">
            <v>992131</v>
          </cell>
          <cell r="B1999" t="str">
            <v>05</v>
          </cell>
          <cell r="C1999" t="str">
            <v>Estrie</v>
          </cell>
          <cell r="D1999" t="str">
            <v>Ferme J. &amp; J. Brazel s.e.n.c.</v>
          </cell>
          <cell r="E1999" t="str">
            <v>Brazel(Janice)</v>
          </cell>
          <cell r="F1999" t="str">
            <v>50, chemin de la Nation</v>
          </cell>
          <cell r="G1999" t="str">
            <v>Saint-Isidore-de-Clifton</v>
          </cell>
          <cell r="H1999" t="str">
            <v>J0B2X0</v>
          </cell>
          <cell r="I1999">
            <v>819</v>
          </cell>
          <cell r="J1999">
            <v>8892546</v>
          </cell>
          <cell r="K1999">
            <v>44</v>
          </cell>
          <cell r="L1999">
            <v>7601</v>
          </cell>
          <cell r="M1999">
            <v>39</v>
          </cell>
          <cell r="N1999">
            <v>9714</v>
          </cell>
        </row>
        <row r="2000">
          <cell r="A2000">
            <v>992875</v>
          </cell>
          <cell r="B2000" t="str">
            <v>16</v>
          </cell>
          <cell r="C2000" t="str">
            <v>Montérégie</v>
          </cell>
          <cell r="D2000" t="str">
            <v>Brouillard(Michel)</v>
          </cell>
          <cell r="E2000" t="str">
            <v>Brouillard(Michel)</v>
          </cell>
          <cell r="F2000" t="str">
            <v>565, rue Notre-Dame</v>
          </cell>
          <cell r="G2000" t="str">
            <v>Saint-Hugues</v>
          </cell>
          <cell r="H2000" t="str">
            <v>J0H1N0</v>
          </cell>
          <cell r="I2000">
            <v>450</v>
          </cell>
          <cell r="J2000">
            <v>7942553</v>
          </cell>
          <cell r="K2000">
            <v>15</v>
          </cell>
        </row>
        <row r="2001">
          <cell r="A2001">
            <v>993717</v>
          </cell>
          <cell r="B2001" t="str">
            <v>17</v>
          </cell>
          <cell r="C2001" t="str">
            <v>Centre-du-Québec</v>
          </cell>
          <cell r="D2001" t="str">
            <v>Normand(Guillaume)</v>
          </cell>
          <cell r="F2001" t="str">
            <v>23, rang 12</v>
          </cell>
          <cell r="G2001" t="str">
            <v>Saint-Valère</v>
          </cell>
          <cell r="H2001" t="str">
            <v>G0P1M0</v>
          </cell>
          <cell r="I2001">
            <v>819</v>
          </cell>
          <cell r="J2001">
            <v>3531476</v>
          </cell>
          <cell r="K2001">
            <v>34</v>
          </cell>
          <cell r="L2001">
            <v>6991</v>
          </cell>
          <cell r="M2001">
            <v>40</v>
          </cell>
          <cell r="N2001">
            <v>9171</v>
          </cell>
        </row>
        <row r="2002">
          <cell r="A2002">
            <v>997924</v>
          </cell>
          <cell r="B2002" t="str">
            <v>01</v>
          </cell>
          <cell r="C2002" t="str">
            <v>Bas-Saint-Laurent</v>
          </cell>
          <cell r="D2002" t="str">
            <v>Ferme du Mondrin</v>
          </cell>
          <cell r="E2002" t="str">
            <v>Lepage(Stéphane)</v>
          </cell>
          <cell r="F2002" t="str">
            <v>661, rang 3 Ouest</v>
          </cell>
          <cell r="G2002" t="str">
            <v>Saint-Anaclet-de-Lessard</v>
          </cell>
          <cell r="H2002" t="str">
            <v>G0K1H0</v>
          </cell>
          <cell r="I2002">
            <v>418</v>
          </cell>
          <cell r="J2002">
            <v>7214693</v>
          </cell>
          <cell r="K2002">
            <v>45</v>
          </cell>
          <cell r="L2002">
            <v>7350</v>
          </cell>
          <cell r="M2002">
            <v>46</v>
          </cell>
          <cell r="N2002">
            <v>6354</v>
          </cell>
        </row>
        <row r="2003">
          <cell r="A2003">
            <v>998260</v>
          </cell>
          <cell r="B2003" t="str">
            <v>08</v>
          </cell>
          <cell r="C2003" t="str">
            <v>Abitibi-Témiscamingue</v>
          </cell>
          <cell r="D2003" t="str">
            <v>Lachapelle(Raymond)</v>
          </cell>
          <cell r="F2003" t="str">
            <v>15 rang 7</v>
          </cell>
          <cell r="G2003" t="str">
            <v>Landrienne</v>
          </cell>
          <cell r="H2003" t="str">
            <v>J0Y1V0</v>
          </cell>
          <cell r="I2003">
            <v>819</v>
          </cell>
          <cell r="J2003">
            <v>7279605</v>
          </cell>
          <cell r="K2003">
            <v>27</v>
          </cell>
          <cell r="L2003">
            <v>2867</v>
          </cell>
          <cell r="M2003">
            <v>16</v>
          </cell>
          <cell r="N2003">
            <v>1646</v>
          </cell>
        </row>
        <row r="2004">
          <cell r="A2004">
            <v>998336</v>
          </cell>
          <cell r="B2004" t="str">
            <v>17</v>
          </cell>
          <cell r="C2004" t="str">
            <v>Centre-du-Québec</v>
          </cell>
          <cell r="D2004" t="str">
            <v>Ferme Beaudelle SENC</v>
          </cell>
          <cell r="E2004" t="str">
            <v>Beaudet(Marcel)</v>
          </cell>
          <cell r="F2004" t="str">
            <v>1446, rang Saint-Antoine</v>
          </cell>
          <cell r="G2004" t="str">
            <v>Fortierville</v>
          </cell>
          <cell r="H2004" t="str">
            <v>G0S1J0</v>
          </cell>
          <cell r="I2004">
            <v>819</v>
          </cell>
          <cell r="J2004">
            <v>2923442</v>
          </cell>
          <cell r="K2004">
            <v>38</v>
          </cell>
          <cell r="L2004">
            <v>7128</v>
          </cell>
          <cell r="M2004">
            <v>47</v>
          </cell>
          <cell r="N2004">
            <v>7274</v>
          </cell>
        </row>
        <row r="2005">
          <cell r="A2005">
            <v>998344</v>
          </cell>
          <cell r="B2005" t="str">
            <v>16</v>
          </cell>
          <cell r="C2005" t="str">
            <v>Montérégie</v>
          </cell>
          <cell r="D2005" t="str">
            <v>Ferme Agricole Huna inc.</v>
          </cell>
          <cell r="E2005" t="str">
            <v>Gauthier(Hubert)</v>
          </cell>
          <cell r="F2005" t="str">
            <v>2215, St-André</v>
          </cell>
          <cell r="G2005" t="str">
            <v>Saint-Télesphore</v>
          </cell>
          <cell r="H2005" t="str">
            <v>J0P1Y0</v>
          </cell>
          <cell r="I2005">
            <v>450</v>
          </cell>
          <cell r="J2005">
            <v>2692878</v>
          </cell>
          <cell r="K2005">
            <v>13</v>
          </cell>
          <cell r="L2005">
            <v>630</v>
          </cell>
          <cell r="M2005">
            <v>19</v>
          </cell>
          <cell r="N2005">
            <v>6376</v>
          </cell>
        </row>
        <row r="2006">
          <cell r="A2006">
            <v>999466</v>
          </cell>
          <cell r="B2006" t="str">
            <v>12</v>
          </cell>
          <cell r="C2006" t="str">
            <v>Chaudière-Appalaches</v>
          </cell>
          <cell r="D2006" t="str">
            <v>Laflamme(Gilles)</v>
          </cell>
          <cell r="F2006" t="str">
            <v>1850, rang St-Roch</v>
          </cell>
          <cell r="G2006" t="str">
            <v>Notre-Dame-Auxiliatrice-de-Buckland</v>
          </cell>
          <cell r="H2006" t="str">
            <v>G0R1G0</v>
          </cell>
          <cell r="I2006">
            <v>418</v>
          </cell>
          <cell r="J2006">
            <v>7892623</v>
          </cell>
          <cell r="K2006">
            <v>25</v>
          </cell>
          <cell r="L2006">
            <v>2718</v>
          </cell>
          <cell r="M2006">
            <v>22</v>
          </cell>
        </row>
        <row r="2007">
          <cell r="A2007">
            <v>999524</v>
          </cell>
          <cell r="B2007" t="str">
            <v>07</v>
          </cell>
          <cell r="C2007" t="str">
            <v>Outaouais</v>
          </cell>
          <cell r="D2007" t="str">
            <v>MacLaren(Neil)</v>
          </cell>
          <cell r="F2007" t="str">
            <v>105, route 105</v>
          </cell>
          <cell r="G2007" t="str">
            <v>Kazabazua</v>
          </cell>
          <cell r="H2007" t="str">
            <v>J0X1X0</v>
          </cell>
          <cell r="I2007">
            <v>819</v>
          </cell>
          <cell r="J2007">
            <v>4673449</v>
          </cell>
          <cell r="K2007">
            <v>44</v>
          </cell>
          <cell r="L2007">
            <v>6513</v>
          </cell>
          <cell r="M2007">
            <v>46</v>
          </cell>
          <cell r="N2007">
            <v>6513</v>
          </cell>
        </row>
        <row r="2008">
          <cell r="A2008">
            <v>999649</v>
          </cell>
          <cell r="B2008" t="str">
            <v>11</v>
          </cell>
          <cell r="C2008" t="str">
            <v>Gaspésie-Iles-de-la-Madeleine</v>
          </cell>
          <cell r="D2008" t="str">
            <v>Campbell(Mitchell)</v>
          </cell>
          <cell r="F2008" t="str">
            <v>855, rang 2 Ouest</v>
          </cell>
          <cell r="G2008" t="str">
            <v>Caplan</v>
          </cell>
          <cell r="H2008" t="str">
            <v>G0C1H0</v>
          </cell>
          <cell r="I2008">
            <v>418</v>
          </cell>
          <cell r="J2008">
            <v>3885326</v>
          </cell>
          <cell r="K2008">
            <v>19</v>
          </cell>
          <cell r="L2008">
            <v>3529</v>
          </cell>
          <cell r="M2008">
            <v>20</v>
          </cell>
          <cell r="N2008">
            <v>1002</v>
          </cell>
        </row>
        <row r="2009">
          <cell r="A2009">
            <v>999904</v>
          </cell>
          <cell r="B2009" t="str">
            <v>05</v>
          </cell>
          <cell r="C2009" t="str">
            <v>Estrie</v>
          </cell>
          <cell r="D2009" t="str">
            <v>Fontaine Danielle &amp; Rouleau Richard</v>
          </cell>
          <cell r="E2009" t="str">
            <v>Rouleau(Richard)</v>
          </cell>
          <cell r="F2009" t="str">
            <v>198, chemin Salois</v>
          </cell>
          <cell r="G2009" t="str">
            <v>Saint-François-Xavier-de-Brompton</v>
          </cell>
          <cell r="H2009" t="str">
            <v>J0B2V0</v>
          </cell>
          <cell r="I2009">
            <v>819</v>
          </cell>
          <cell r="J2009">
            <v>8452776</v>
          </cell>
          <cell r="K2009">
            <v>41</v>
          </cell>
          <cell r="L2009">
            <v>4953</v>
          </cell>
          <cell r="M2009">
            <v>37</v>
          </cell>
          <cell r="N2009">
            <v>8744</v>
          </cell>
        </row>
        <row r="2010">
          <cell r="A2010">
            <v>1003730</v>
          </cell>
          <cell r="B2010" t="str">
            <v>17</v>
          </cell>
          <cell r="C2010" t="str">
            <v>Centre-du-Québec</v>
          </cell>
          <cell r="D2010" t="str">
            <v>Brochu(Martin)</v>
          </cell>
          <cell r="E2010" t="str">
            <v>Brochu(Martin)</v>
          </cell>
          <cell r="F2010" t="str">
            <v>773, rang 11</v>
          </cell>
          <cell r="G2010" t="str">
            <v>Inverness</v>
          </cell>
          <cell r="H2010" t="str">
            <v>G0S1K0</v>
          </cell>
          <cell r="I2010">
            <v>418</v>
          </cell>
          <cell r="J2010">
            <v>4532291</v>
          </cell>
          <cell r="K2010">
            <v>36</v>
          </cell>
          <cell r="L2010">
            <v>8907</v>
          </cell>
          <cell r="M2010">
            <v>35</v>
          </cell>
          <cell r="N2010">
            <v>9562</v>
          </cell>
        </row>
        <row r="2011">
          <cell r="A2011">
            <v>1012772</v>
          </cell>
          <cell r="B2011" t="str">
            <v>16</v>
          </cell>
          <cell r="C2011" t="str">
            <v>Montérégie</v>
          </cell>
          <cell r="D2011" t="str">
            <v>Laverdière(Simon)</v>
          </cell>
          <cell r="F2011" t="str">
            <v>1955, 5ième Rang</v>
          </cell>
          <cell r="G2011" t="str">
            <v>Saint-Théodore-d'Acton</v>
          </cell>
          <cell r="H2011" t="str">
            <v>J0H1Z0</v>
          </cell>
          <cell r="I2011">
            <v>450</v>
          </cell>
          <cell r="J2011">
            <v>5462853</v>
          </cell>
          <cell r="K2011">
            <v>17</v>
          </cell>
        </row>
        <row r="2012">
          <cell r="A2012">
            <v>1017169</v>
          </cell>
          <cell r="B2012" t="str">
            <v>05</v>
          </cell>
          <cell r="C2012" t="str">
            <v>Estrie</v>
          </cell>
          <cell r="D2012" t="str">
            <v>Breton(Daniel)</v>
          </cell>
          <cell r="F2012" t="str">
            <v>950, ch. Brookbury</v>
          </cell>
          <cell r="G2012" t="str">
            <v>Bishopton</v>
          </cell>
          <cell r="H2012" t="str">
            <v>J0B1G0</v>
          </cell>
          <cell r="I2012">
            <v>819</v>
          </cell>
          <cell r="J2012">
            <v>8845945</v>
          </cell>
          <cell r="K2012">
            <v>99</v>
          </cell>
          <cell r="L2012">
            <v>5577</v>
          </cell>
          <cell r="M2012">
            <v>102</v>
          </cell>
          <cell r="N2012">
            <v>8629</v>
          </cell>
        </row>
        <row r="2013">
          <cell r="A2013">
            <v>1017912</v>
          </cell>
          <cell r="B2013" t="str">
            <v>17</v>
          </cell>
          <cell r="C2013" t="str">
            <v>Centre-du-Québec</v>
          </cell>
          <cell r="D2013" t="str">
            <v>Doucet(Mario)</v>
          </cell>
          <cell r="F2013" t="str">
            <v>8645, chemin des Merisiers</v>
          </cell>
          <cell r="G2013" t="str">
            <v>Bécancour</v>
          </cell>
          <cell r="H2013" t="str">
            <v>G9H3J9</v>
          </cell>
          <cell r="I2013">
            <v>819</v>
          </cell>
          <cell r="J2013">
            <v>2972626</v>
          </cell>
          <cell r="K2013">
            <v>54</v>
          </cell>
          <cell r="L2013">
            <v>7816</v>
          </cell>
          <cell r="M2013">
            <v>52</v>
          </cell>
        </row>
        <row r="2014">
          <cell r="A2014">
            <v>1018688</v>
          </cell>
          <cell r="B2014" t="str">
            <v>08</v>
          </cell>
          <cell r="C2014" t="str">
            <v>Abitibi-Témiscamingue</v>
          </cell>
          <cell r="D2014" t="str">
            <v>Girard(Daniel)</v>
          </cell>
          <cell r="F2014" t="str">
            <v>217, rang 9</v>
          </cell>
          <cell r="G2014" t="str">
            <v>Fugèreville</v>
          </cell>
          <cell r="H2014" t="str">
            <v>J0Z2A0</v>
          </cell>
          <cell r="I2014">
            <v>819</v>
          </cell>
          <cell r="J2014">
            <v>7483303</v>
          </cell>
          <cell r="K2014">
            <v>28</v>
          </cell>
          <cell r="M2014">
            <v>33</v>
          </cell>
        </row>
        <row r="2015">
          <cell r="A2015">
            <v>1021237</v>
          </cell>
          <cell r="B2015" t="str">
            <v>08</v>
          </cell>
          <cell r="C2015" t="str">
            <v>Abitibi-Témiscamingue</v>
          </cell>
          <cell r="D2015" t="str">
            <v>Lefort(Gilles)</v>
          </cell>
          <cell r="F2015" t="str">
            <v>1092 chemin du 1er rang</v>
          </cell>
          <cell r="G2015" t="str">
            <v>Duhamel-Ouest</v>
          </cell>
          <cell r="H2015" t="str">
            <v>J9V1L6</v>
          </cell>
          <cell r="I2015">
            <v>819</v>
          </cell>
          <cell r="J2015">
            <v>6220257</v>
          </cell>
          <cell r="K2015">
            <v>64</v>
          </cell>
          <cell r="L2015">
            <v>17690</v>
          </cell>
          <cell r="M2015">
            <v>58</v>
          </cell>
          <cell r="N2015">
            <v>12701</v>
          </cell>
        </row>
        <row r="2016">
          <cell r="A2016">
            <v>1024686</v>
          </cell>
          <cell r="B2016" t="str">
            <v>08</v>
          </cell>
          <cell r="C2016" t="str">
            <v>Abitibi-Témiscamingue</v>
          </cell>
          <cell r="D2016" t="str">
            <v>Gauthier(Yoland)</v>
          </cell>
          <cell r="F2016" t="str">
            <v>1005, Route 382</v>
          </cell>
          <cell r="G2016" t="str">
            <v>Laverlochère</v>
          </cell>
          <cell r="H2016" t="str">
            <v>J0Z2P0</v>
          </cell>
          <cell r="I2016">
            <v>819</v>
          </cell>
          <cell r="J2016">
            <v>7652685</v>
          </cell>
          <cell r="K2016">
            <v>145</v>
          </cell>
          <cell r="L2016">
            <v>63934</v>
          </cell>
          <cell r="M2016">
            <v>142</v>
          </cell>
          <cell r="N2016">
            <v>30016</v>
          </cell>
        </row>
        <row r="2017">
          <cell r="A2017">
            <v>1029222</v>
          </cell>
          <cell r="B2017" t="str">
            <v>07</v>
          </cell>
          <cell r="C2017" t="str">
            <v>Outaouais</v>
          </cell>
          <cell r="D2017" t="str">
            <v>Stewart(Donna)</v>
          </cell>
          <cell r="E2017" t="str">
            <v>Stewart(Donna)</v>
          </cell>
          <cell r="F2017" t="str">
            <v>334, Dunrevan Road</v>
          </cell>
          <cell r="G2017" t="str">
            <v>L'Ile-du-Grand-Calumet</v>
          </cell>
          <cell r="H2017" t="str">
            <v>J0X1J0</v>
          </cell>
          <cell r="I2017">
            <v>819</v>
          </cell>
          <cell r="J2017">
            <v>6482849</v>
          </cell>
          <cell r="K2017">
            <v>85</v>
          </cell>
          <cell r="L2017">
            <v>8556</v>
          </cell>
          <cell r="M2017">
            <v>81</v>
          </cell>
          <cell r="N2017">
            <v>13893</v>
          </cell>
        </row>
        <row r="2018">
          <cell r="A2018">
            <v>1029354</v>
          </cell>
          <cell r="B2018" t="str">
            <v>07</v>
          </cell>
          <cell r="C2018" t="str">
            <v>Outaouais</v>
          </cell>
          <cell r="D2018" t="str">
            <v>Russell(William)</v>
          </cell>
          <cell r="F2018" t="str">
            <v>4, Bristol View Line</v>
          </cell>
          <cell r="G2018" t="str">
            <v>Bristol</v>
          </cell>
          <cell r="H2018" t="str">
            <v>J0X1G0</v>
          </cell>
          <cell r="I2018">
            <v>819</v>
          </cell>
          <cell r="J2018">
            <v>6475897</v>
          </cell>
          <cell r="K2018">
            <v>186</v>
          </cell>
          <cell r="L2018">
            <v>26876</v>
          </cell>
          <cell r="M2018">
            <v>184</v>
          </cell>
          <cell r="N2018">
            <v>54620</v>
          </cell>
        </row>
        <row r="2019">
          <cell r="A2019">
            <v>1033448</v>
          </cell>
          <cell r="B2019" t="str">
            <v>12</v>
          </cell>
          <cell r="C2019" t="str">
            <v>Chaudière-Appalaches</v>
          </cell>
          <cell r="D2019" t="str">
            <v>Côté(Daniel)</v>
          </cell>
          <cell r="F2019" t="str">
            <v>39, Jolicoeur</v>
          </cell>
          <cell r="G2019" t="str">
            <v>Notre-Dame-du-Rosaire</v>
          </cell>
          <cell r="H2019" t="str">
            <v>G0R2H0</v>
          </cell>
          <cell r="I2019">
            <v>418</v>
          </cell>
          <cell r="J2019">
            <v>4693072</v>
          </cell>
          <cell r="K2019">
            <v>15</v>
          </cell>
          <cell r="L2019">
            <v>1683</v>
          </cell>
          <cell r="M2019">
            <v>15</v>
          </cell>
          <cell r="N2019">
            <v>1863</v>
          </cell>
        </row>
        <row r="2020">
          <cell r="A2020">
            <v>1033810</v>
          </cell>
          <cell r="B2020" t="str">
            <v>05</v>
          </cell>
          <cell r="C2020" t="str">
            <v>Estrie</v>
          </cell>
          <cell r="D2020" t="str">
            <v>Deslauriers(Jacques)</v>
          </cell>
          <cell r="F2020" t="str">
            <v>230, rang 2</v>
          </cell>
          <cell r="G2020" t="str">
            <v>Racine</v>
          </cell>
          <cell r="H2020" t="str">
            <v>J0E1Y0</v>
          </cell>
          <cell r="I2020">
            <v>450</v>
          </cell>
          <cell r="J2020">
            <v>5323215</v>
          </cell>
          <cell r="K2020">
            <v>11</v>
          </cell>
          <cell r="L2020">
            <v>793</v>
          </cell>
        </row>
        <row r="2021">
          <cell r="A2021">
            <v>1035096</v>
          </cell>
          <cell r="B2021" t="str">
            <v>05</v>
          </cell>
          <cell r="C2021" t="str">
            <v>Estrie</v>
          </cell>
          <cell r="D2021" t="str">
            <v>Pinsonneault(Roger)</v>
          </cell>
          <cell r="F2021" t="str">
            <v>60, chemin Moes River</v>
          </cell>
          <cell r="G2021" t="str">
            <v>Compton</v>
          </cell>
          <cell r="H2021" t="str">
            <v>J0B1L0</v>
          </cell>
          <cell r="I2021">
            <v>819</v>
          </cell>
          <cell r="J2021">
            <v>8355303</v>
          </cell>
          <cell r="K2021">
            <v>23</v>
          </cell>
          <cell r="L2021">
            <v>4754</v>
          </cell>
          <cell r="M2021">
            <v>21</v>
          </cell>
          <cell r="N2021">
            <v>4549</v>
          </cell>
        </row>
        <row r="2022">
          <cell r="A2022">
            <v>1036078</v>
          </cell>
          <cell r="B2022" t="str">
            <v>05</v>
          </cell>
          <cell r="C2022" t="str">
            <v>Estrie</v>
          </cell>
          <cell r="D2022" t="str">
            <v>Laflotte(Jocelyn)</v>
          </cell>
          <cell r="E2022" t="str">
            <v>Laflotte(Jocelyn)</v>
          </cell>
          <cell r="F2022" t="str">
            <v>500 rte 214</v>
          </cell>
          <cell r="G2022" t="str">
            <v>Westbury</v>
          </cell>
          <cell r="H2022" t="str">
            <v>J0B1R0</v>
          </cell>
          <cell r="I2022">
            <v>819</v>
          </cell>
          <cell r="J2022">
            <v>8323315</v>
          </cell>
          <cell r="K2022">
            <v>23</v>
          </cell>
          <cell r="L2022">
            <v>2621</v>
          </cell>
          <cell r="M2022">
            <v>23</v>
          </cell>
          <cell r="N2022">
            <v>3319</v>
          </cell>
        </row>
        <row r="2023">
          <cell r="A2023">
            <v>1036599</v>
          </cell>
          <cell r="B2023" t="str">
            <v>17</v>
          </cell>
          <cell r="C2023" t="str">
            <v>Centre-du-Québec</v>
          </cell>
          <cell r="D2023" t="str">
            <v>Asselin(Richard)</v>
          </cell>
          <cell r="F2023" t="str">
            <v>852, rang 8 Ouest</v>
          </cell>
          <cell r="G2023" t="str">
            <v>Lyster</v>
          </cell>
          <cell r="H2023" t="str">
            <v>G0S1V0</v>
          </cell>
          <cell r="I2023">
            <v>819</v>
          </cell>
          <cell r="J2023">
            <v>3895625</v>
          </cell>
          <cell r="K2023">
            <v>142</v>
          </cell>
          <cell r="L2023">
            <v>26608</v>
          </cell>
          <cell r="M2023">
            <v>148</v>
          </cell>
          <cell r="N2023">
            <v>28731</v>
          </cell>
        </row>
        <row r="2024">
          <cell r="A2024">
            <v>1041946</v>
          </cell>
          <cell r="B2024" t="str">
            <v>17</v>
          </cell>
          <cell r="C2024" t="str">
            <v>Centre-du-Québec</v>
          </cell>
          <cell r="D2024" t="str">
            <v>Ouellette(Gervais)</v>
          </cell>
          <cell r="F2024" t="str">
            <v>1865, chemin Craig</v>
          </cell>
          <cell r="G2024" t="str">
            <v>Tingwick</v>
          </cell>
          <cell r="H2024" t="str">
            <v>J0A1L0</v>
          </cell>
          <cell r="I2024">
            <v>819</v>
          </cell>
          <cell r="J2024">
            <v>3592412</v>
          </cell>
          <cell r="K2024">
            <v>46</v>
          </cell>
          <cell r="L2024">
            <v>5007</v>
          </cell>
          <cell r="M2024">
            <v>44</v>
          </cell>
          <cell r="N2024">
            <v>2338</v>
          </cell>
        </row>
        <row r="2025">
          <cell r="A2025">
            <v>1044585</v>
          </cell>
          <cell r="B2025" t="str">
            <v>12</v>
          </cell>
          <cell r="C2025" t="str">
            <v>Chaudière-Appalaches</v>
          </cell>
          <cell r="D2025" t="str">
            <v>Morin(Jean-Noël)</v>
          </cell>
          <cell r="F2025" t="str">
            <v>6497, rang 6</v>
          </cell>
          <cell r="G2025" t="str">
            <v>Saint-Zacharie</v>
          </cell>
          <cell r="H2025" t="str">
            <v>G0M2C0</v>
          </cell>
          <cell r="I2025">
            <v>418</v>
          </cell>
          <cell r="J2025">
            <v>5933714</v>
          </cell>
          <cell r="K2025">
            <v>12</v>
          </cell>
          <cell r="L2025">
            <v>2139</v>
          </cell>
        </row>
        <row r="2026">
          <cell r="A2026">
            <v>1046671</v>
          </cell>
          <cell r="B2026" t="str">
            <v>05</v>
          </cell>
          <cell r="C2026" t="str">
            <v>Estrie</v>
          </cell>
          <cell r="D2026" t="str">
            <v>Bolduc(Marc)</v>
          </cell>
          <cell r="F2026" t="str">
            <v>56, route du Domaine</v>
          </cell>
          <cell r="G2026" t="str">
            <v>Saint-Ludger</v>
          </cell>
          <cell r="H2026" t="str">
            <v>G0M1W0</v>
          </cell>
          <cell r="I2026">
            <v>819</v>
          </cell>
          <cell r="J2026">
            <v>5485862</v>
          </cell>
          <cell r="K2026">
            <v>28</v>
          </cell>
          <cell r="L2026">
            <v>1751</v>
          </cell>
          <cell r="M2026">
            <v>34</v>
          </cell>
          <cell r="N2026">
            <v>3788</v>
          </cell>
        </row>
        <row r="2027">
          <cell r="A2027">
            <v>1047018</v>
          </cell>
          <cell r="B2027" t="str">
            <v>12</v>
          </cell>
          <cell r="C2027" t="str">
            <v>Chaudière-Appalaches</v>
          </cell>
          <cell r="D2027" t="str">
            <v>Cloutier(Allen)</v>
          </cell>
          <cell r="E2027" t="str">
            <v>Cloutier(Jean-Luc)</v>
          </cell>
          <cell r="F2027" t="str">
            <v>218, des Saules</v>
          </cell>
          <cell r="G2027" t="str">
            <v>Sainte-Marie</v>
          </cell>
          <cell r="H2027" t="str">
            <v>G6E1Y6</v>
          </cell>
          <cell r="I2027">
            <v>418</v>
          </cell>
          <cell r="J2027">
            <v>3878341</v>
          </cell>
          <cell r="K2027">
            <v>93</v>
          </cell>
          <cell r="L2027">
            <v>2960</v>
          </cell>
          <cell r="M2027">
            <v>75</v>
          </cell>
          <cell r="N2027">
            <v>1147</v>
          </cell>
        </row>
        <row r="2028">
          <cell r="A2028">
            <v>1048719</v>
          </cell>
          <cell r="B2028" t="str">
            <v>15</v>
          </cell>
          <cell r="C2028" t="str">
            <v>Laurentides</v>
          </cell>
          <cell r="D2028" t="str">
            <v>Cloutier(Yvette)</v>
          </cell>
          <cell r="F2028" t="str">
            <v>1105, Route du Nord</v>
          </cell>
          <cell r="G2028" t="str">
            <v>Brownsburg-Chatham</v>
          </cell>
          <cell r="H2028" t="str">
            <v>J8G1E8</v>
          </cell>
          <cell r="I2028">
            <v>450</v>
          </cell>
          <cell r="J2028">
            <v>5334405</v>
          </cell>
          <cell r="K2028">
            <v>27</v>
          </cell>
          <cell r="M2028">
            <v>29</v>
          </cell>
        </row>
        <row r="2029">
          <cell r="A2029">
            <v>1049220</v>
          </cell>
          <cell r="B2029" t="str">
            <v>07</v>
          </cell>
          <cell r="C2029" t="str">
            <v>Outaouais</v>
          </cell>
          <cell r="D2029" t="str">
            <v>Poirier(Christopher)</v>
          </cell>
          <cell r="E2029" t="str">
            <v>Poirier(Christopher)</v>
          </cell>
          <cell r="F2029" t="str">
            <v>435 Old Nichabau Rd, R.R.2 Chichester</v>
          </cell>
          <cell r="G2029" t="str">
            <v>l'isle-aux-Allumettes</v>
          </cell>
          <cell r="H2029" t="str">
            <v>J0X1M0</v>
          </cell>
          <cell r="I2029">
            <v>819</v>
          </cell>
          <cell r="J2029">
            <v>6895030</v>
          </cell>
          <cell r="K2029">
            <v>13</v>
          </cell>
          <cell r="L2029">
            <v>654</v>
          </cell>
        </row>
        <row r="2030">
          <cell r="A2030">
            <v>1051531</v>
          </cell>
          <cell r="B2030" t="str">
            <v>12</v>
          </cell>
          <cell r="C2030" t="str">
            <v>Chaudière-Appalaches</v>
          </cell>
          <cell r="D2030" t="str">
            <v>Fortin(Rock)</v>
          </cell>
          <cell r="E2030" t="str">
            <v>Fortin(Rock)</v>
          </cell>
          <cell r="F2030" t="str">
            <v>9835, rang Ste-Marguerite</v>
          </cell>
          <cell r="G2030" t="str">
            <v>Saint-Philibert</v>
          </cell>
          <cell r="H2030" t="str">
            <v>G0M1X0</v>
          </cell>
          <cell r="I2030">
            <v>418</v>
          </cell>
          <cell r="J2030">
            <v>2288705</v>
          </cell>
          <cell r="K2030">
            <v>14</v>
          </cell>
          <cell r="L2030">
            <v>3740</v>
          </cell>
          <cell r="M2030">
            <v>16</v>
          </cell>
          <cell r="N2030">
            <v>4275</v>
          </cell>
        </row>
        <row r="2031">
          <cell r="A2031">
            <v>1060037</v>
          </cell>
          <cell r="B2031" t="str">
            <v>17</v>
          </cell>
          <cell r="C2031" t="str">
            <v>Centre-du-Québec</v>
          </cell>
          <cell r="D2031" t="str">
            <v>Côté(René)</v>
          </cell>
          <cell r="E2031" t="str">
            <v>Côté(René)</v>
          </cell>
          <cell r="F2031" t="str">
            <v>2200, route 161</v>
          </cell>
          <cell r="G2031" t="str">
            <v>Chesterville</v>
          </cell>
          <cell r="H2031" t="str">
            <v>G0P1J0</v>
          </cell>
          <cell r="I2031">
            <v>819</v>
          </cell>
          <cell r="J2031">
            <v>3822576</v>
          </cell>
          <cell r="K2031">
            <v>10</v>
          </cell>
          <cell r="L2031">
            <v>340</v>
          </cell>
        </row>
        <row r="2032">
          <cell r="A2032">
            <v>1062496</v>
          </cell>
          <cell r="B2032" t="str">
            <v>12</v>
          </cell>
          <cell r="C2032" t="str">
            <v>Chaudière-Appalaches</v>
          </cell>
          <cell r="D2032" t="str">
            <v>Rousseau(François)</v>
          </cell>
          <cell r="F2032" t="str">
            <v>209, rang St-Joseph Sud</v>
          </cell>
          <cell r="G2032" t="str">
            <v>Dosquet</v>
          </cell>
          <cell r="H2032" t="str">
            <v>G0S1H0</v>
          </cell>
          <cell r="I2032">
            <v>418</v>
          </cell>
          <cell r="J2032">
            <v>7284567</v>
          </cell>
          <cell r="K2032">
            <v>13</v>
          </cell>
          <cell r="M2032">
            <v>15</v>
          </cell>
          <cell r="N2032">
            <v>1119</v>
          </cell>
        </row>
        <row r="2033">
          <cell r="A2033">
            <v>1063841</v>
          </cell>
          <cell r="B2033" t="str">
            <v>08</v>
          </cell>
          <cell r="C2033" t="str">
            <v>Abitibi-Témiscamingue</v>
          </cell>
          <cell r="D2033" t="str">
            <v>Bergeron(Denis)</v>
          </cell>
          <cell r="F2033" t="str">
            <v>852,rang 7 Nord</v>
          </cell>
          <cell r="G2033" t="str">
            <v>Lorrainville</v>
          </cell>
          <cell r="H2033" t="str">
            <v>J0Z2R0</v>
          </cell>
          <cell r="I2033">
            <v>819</v>
          </cell>
          <cell r="J2033">
            <v>6252897</v>
          </cell>
          <cell r="K2033">
            <v>30</v>
          </cell>
          <cell r="L2033">
            <v>4962</v>
          </cell>
          <cell r="M2033">
            <v>33</v>
          </cell>
          <cell r="N2033">
            <v>5015</v>
          </cell>
        </row>
        <row r="2034">
          <cell r="A2034">
            <v>1067230</v>
          </cell>
          <cell r="B2034" t="str">
            <v>07</v>
          </cell>
          <cell r="C2034" t="str">
            <v>Outaouais</v>
          </cell>
          <cell r="D2034" t="str">
            <v>Horner(Barry)</v>
          </cell>
          <cell r="E2034" t="str">
            <v>Horner(Barry)</v>
          </cell>
          <cell r="F2034" t="str">
            <v>R.R. 3, C20, 6th Concession</v>
          </cell>
          <cell r="G2034" t="str">
            <v>Shawville</v>
          </cell>
          <cell r="H2034" t="str">
            <v>J0X2Y0</v>
          </cell>
          <cell r="I2034">
            <v>819</v>
          </cell>
          <cell r="J2034">
            <v>6472151</v>
          </cell>
          <cell r="K2034">
            <v>41</v>
          </cell>
          <cell r="L2034">
            <v>982</v>
          </cell>
        </row>
        <row r="2035">
          <cell r="A2035">
            <v>1067461</v>
          </cell>
          <cell r="B2035" t="str">
            <v>01</v>
          </cell>
          <cell r="C2035" t="str">
            <v>Bas-Saint-Laurent</v>
          </cell>
          <cell r="D2035" t="str">
            <v>Dumont(Lucie)</v>
          </cell>
          <cell r="E2035" t="str">
            <v>Lapointe(Donald)</v>
          </cell>
          <cell r="F2035" t="str">
            <v>215, rang 2 Est</v>
          </cell>
          <cell r="G2035" t="str">
            <v>Saint-André</v>
          </cell>
          <cell r="H2035" t="str">
            <v>G0L2H0</v>
          </cell>
          <cell r="I2035">
            <v>418</v>
          </cell>
          <cell r="J2035">
            <v>4932259</v>
          </cell>
          <cell r="K2035">
            <v>133</v>
          </cell>
          <cell r="L2035">
            <v>16604</v>
          </cell>
          <cell r="M2035">
            <v>132</v>
          </cell>
          <cell r="N2035">
            <v>18111</v>
          </cell>
        </row>
        <row r="2036">
          <cell r="A2036">
            <v>1070721</v>
          </cell>
          <cell r="B2036" t="str">
            <v>11</v>
          </cell>
          <cell r="C2036" t="str">
            <v>Gaspésie-Iles-de-la-Madeleine</v>
          </cell>
          <cell r="D2036" t="str">
            <v>McBrearty(Rodrick)</v>
          </cell>
          <cell r="F2036" t="str">
            <v>8 Miguasha Est</v>
          </cell>
          <cell r="G2036" t="str">
            <v>Nouvelle</v>
          </cell>
          <cell r="H2036" t="str">
            <v>G0C2E0</v>
          </cell>
          <cell r="I2036">
            <v>418</v>
          </cell>
          <cell r="J2036">
            <v>7948001</v>
          </cell>
          <cell r="K2036">
            <v>54</v>
          </cell>
          <cell r="M2036">
            <v>54</v>
          </cell>
        </row>
        <row r="2037">
          <cell r="A2037">
            <v>1070903</v>
          </cell>
          <cell r="B2037" t="str">
            <v>16</v>
          </cell>
          <cell r="C2037" t="str">
            <v>Montérégie</v>
          </cell>
          <cell r="D2037" t="str">
            <v>Pinard(Donald)</v>
          </cell>
          <cell r="F2037" t="str">
            <v>2227, 2e Rang Nord</v>
          </cell>
          <cell r="G2037" t="str">
            <v>Saint-Ignace-de-Stanbridge</v>
          </cell>
          <cell r="H2037" t="str">
            <v>J0J1Y0</v>
          </cell>
          <cell r="I2037">
            <v>450</v>
          </cell>
          <cell r="J2037">
            <v>2936484</v>
          </cell>
          <cell r="K2037">
            <v>38</v>
          </cell>
          <cell r="L2037">
            <v>3415</v>
          </cell>
          <cell r="M2037">
            <v>32</v>
          </cell>
          <cell r="N2037">
            <v>5898</v>
          </cell>
        </row>
        <row r="2038">
          <cell r="A2038">
            <v>1074400</v>
          </cell>
          <cell r="B2038" t="str">
            <v>05</v>
          </cell>
          <cell r="C2038" t="str">
            <v>Estrie</v>
          </cell>
          <cell r="D2038" t="str">
            <v>Raymond(Yves)</v>
          </cell>
          <cell r="F2038" t="str">
            <v>322 ch. des Sables</v>
          </cell>
          <cell r="G2038" t="str">
            <v>Martinville</v>
          </cell>
          <cell r="H2038" t="str">
            <v>J0B2A0</v>
          </cell>
          <cell r="I2038">
            <v>819</v>
          </cell>
          <cell r="J2038">
            <v>8355252</v>
          </cell>
          <cell r="K2038">
            <v>12</v>
          </cell>
          <cell r="L2038">
            <v>2054</v>
          </cell>
          <cell r="M2038">
            <v>16</v>
          </cell>
          <cell r="N2038">
            <v>3935</v>
          </cell>
        </row>
        <row r="2039">
          <cell r="A2039">
            <v>1077015</v>
          </cell>
          <cell r="B2039" t="str">
            <v>12</v>
          </cell>
          <cell r="C2039" t="str">
            <v>Chaudière-Appalaches</v>
          </cell>
          <cell r="D2039" t="str">
            <v>Dionne(André)</v>
          </cell>
          <cell r="F2039" t="str">
            <v>562, de la Seigneurie</v>
          </cell>
          <cell r="G2039" t="str">
            <v>Saint-Roch-des-Aulnaies</v>
          </cell>
          <cell r="H2039" t="str">
            <v>G0R4E0</v>
          </cell>
          <cell r="I2039">
            <v>418</v>
          </cell>
          <cell r="J2039">
            <v>3542457</v>
          </cell>
          <cell r="K2039">
            <v>18</v>
          </cell>
          <cell r="L2039">
            <v>6011</v>
          </cell>
        </row>
        <row r="2040">
          <cell r="A2040">
            <v>1081330</v>
          </cell>
          <cell r="B2040" t="str">
            <v>12</v>
          </cell>
          <cell r="C2040" t="str">
            <v>Chaudière-Appalaches</v>
          </cell>
          <cell r="D2040" t="str">
            <v>Croteau(Jean)</v>
          </cell>
          <cell r="F2040" t="str">
            <v>1161, rue St-Désiré</v>
          </cell>
          <cell r="G2040" t="str">
            <v>Thetford Mines</v>
          </cell>
          <cell r="H2040" t="str">
            <v>G6H1M7</v>
          </cell>
          <cell r="I2040">
            <v>418</v>
          </cell>
          <cell r="J2040">
            <v>4237744</v>
          </cell>
          <cell r="K2040">
            <v>26</v>
          </cell>
          <cell r="L2040">
            <v>2352</v>
          </cell>
          <cell r="M2040">
            <v>26</v>
          </cell>
          <cell r="N2040">
            <v>5382</v>
          </cell>
        </row>
        <row r="2041">
          <cell r="A2041">
            <v>1082841</v>
          </cell>
          <cell r="B2041" t="str">
            <v>16</v>
          </cell>
          <cell r="C2041" t="str">
            <v>Montérégie</v>
          </cell>
          <cell r="D2041" t="str">
            <v>Dymond(Anthony)</v>
          </cell>
          <cell r="F2041" t="str">
            <v>1521, chemin Dymond</v>
          </cell>
          <cell r="G2041" t="str">
            <v>Dunham</v>
          </cell>
          <cell r="H2041" t="str">
            <v>J0E1M0</v>
          </cell>
          <cell r="I2041">
            <v>450</v>
          </cell>
          <cell r="J2041">
            <v>2952597</v>
          </cell>
          <cell r="K2041">
            <v>39</v>
          </cell>
          <cell r="L2041">
            <v>3263</v>
          </cell>
          <cell r="M2041">
            <v>41</v>
          </cell>
          <cell r="N2041">
            <v>286</v>
          </cell>
        </row>
        <row r="2042">
          <cell r="A2042">
            <v>1083492</v>
          </cell>
          <cell r="B2042" t="str">
            <v>14</v>
          </cell>
          <cell r="C2042" t="str">
            <v>Lanaudière</v>
          </cell>
          <cell r="D2042" t="str">
            <v>Chevrette(France)</v>
          </cell>
          <cell r="E2042" t="str">
            <v>Chevrette(France)</v>
          </cell>
          <cell r="F2042" t="str">
            <v>1860, 1er rang</v>
          </cell>
          <cell r="G2042" t="str">
            <v>Saint-Gabriel-de-Brandon</v>
          </cell>
          <cell r="H2042" t="str">
            <v>J0K2N0</v>
          </cell>
          <cell r="I2042">
            <v>450</v>
          </cell>
          <cell r="J2042">
            <v>8359816</v>
          </cell>
          <cell r="K2042">
            <v>23</v>
          </cell>
          <cell r="L2042">
            <v>13847</v>
          </cell>
        </row>
        <row r="2043">
          <cell r="A2043">
            <v>1084805</v>
          </cell>
          <cell r="B2043" t="str">
            <v>05</v>
          </cell>
          <cell r="C2043" t="str">
            <v>Estrie</v>
          </cell>
          <cell r="D2043" t="str">
            <v>Brien(Jean-Pierre)</v>
          </cell>
          <cell r="E2043" t="str">
            <v>Brien(Jean-Pierre)</v>
          </cell>
          <cell r="F2043" t="str">
            <v>792, Mitchell</v>
          </cell>
          <cell r="G2043" t="str">
            <v>Sainte-Anne-de-la-Rochelle</v>
          </cell>
          <cell r="H2043" t="str">
            <v>J0E2B0</v>
          </cell>
          <cell r="I2043">
            <v>450</v>
          </cell>
          <cell r="J2043">
            <v>5392952</v>
          </cell>
          <cell r="K2043">
            <v>15</v>
          </cell>
          <cell r="L2043">
            <v>2381</v>
          </cell>
          <cell r="M2043">
            <v>17</v>
          </cell>
          <cell r="N2043">
            <v>340</v>
          </cell>
        </row>
        <row r="2044">
          <cell r="A2044">
            <v>1085380</v>
          </cell>
          <cell r="B2044" t="str">
            <v>16</v>
          </cell>
          <cell r="C2044" t="str">
            <v>Montérégie</v>
          </cell>
          <cell r="D2044" t="str">
            <v>Leblanc(Michel)</v>
          </cell>
          <cell r="F2044" t="str">
            <v>6043, chemin Ridge</v>
          </cell>
          <cell r="G2044" t="str">
            <v>Dundee</v>
          </cell>
          <cell r="H2044" t="str">
            <v>J0S1L0</v>
          </cell>
          <cell r="I2044">
            <v>450</v>
          </cell>
          <cell r="J2044">
            <v>2645924</v>
          </cell>
          <cell r="K2044">
            <v>24</v>
          </cell>
          <cell r="L2044">
            <v>1198</v>
          </cell>
        </row>
        <row r="2045">
          <cell r="A2045">
            <v>1085661</v>
          </cell>
          <cell r="B2045" t="str">
            <v>17</v>
          </cell>
          <cell r="C2045" t="str">
            <v>Centre-du-Québec</v>
          </cell>
          <cell r="D2045" t="str">
            <v>Berger(Jean-Luc)</v>
          </cell>
          <cell r="F2045" t="str">
            <v>2465, rang 9</v>
          </cell>
          <cell r="G2045" t="str">
            <v>Saint-Wenceslas</v>
          </cell>
          <cell r="H2045" t="str">
            <v>G0Z1J0</v>
          </cell>
          <cell r="I2045">
            <v>819</v>
          </cell>
          <cell r="J2045">
            <v>2244113</v>
          </cell>
          <cell r="K2045">
            <v>35</v>
          </cell>
          <cell r="L2045">
            <v>3522</v>
          </cell>
          <cell r="M2045">
            <v>33</v>
          </cell>
          <cell r="N2045">
            <v>6008</v>
          </cell>
        </row>
        <row r="2046">
          <cell r="A2046">
            <v>1086347</v>
          </cell>
          <cell r="B2046" t="str">
            <v>04</v>
          </cell>
          <cell r="C2046" t="str">
            <v>Mauricie</v>
          </cell>
          <cell r="D2046" t="str">
            <v>Boisvert(Luc)</v>
          </cell>
          <cell r="F2046" t="str">
            <v>470, Bellechasse</v>
          </cell>
          <cell r="G2046" t="str">
            <v>Saint-Sévère</v>
          </cell>
          <cell r="H2046" t="str">
            <v>G0X3B0</v>
          </cell>
          <cell r="I2046">
            <v>819</v>
          </cell>
          <cell r="J2046">
            <v>2645319</v>
          </cell>
          <cell r="K2046">
            <v>30</v>
          </cell>
          <cell r="L2046">
            <v>708</v>
          </cell>
          <cell r="M2046">
            <v>32</v>
          </cell>
          <cell r="N2046">
            <v>454</v>
          </cell>
        </row>
        <row r="2047">
          <cell r="A2047">
            <v>1086677</v>
          </cell>
          <cell r="B2047" t="str">
            <v>17</v>
          </cell>
          <cell r="C2047" t="str">
            <v>Centre-du-Québec</v>
          </cell>
          <cell r="D2047" t="str">
            <v>Savoie(Sylvain)</v>
          </cell>
          <cell r="F2047" t="str">
            <v>224, route de la Rivière</v>
          </cell>
          <cell r="G2047" t="str">
            <v>Norbertville</v>
          </cell>
          <cell r="H2047" t="str">
            <v>G0P1B0</v>
          </cell>
          <cell r="I2047">
            <v>819</v>
          </cell>
          <cell r="J2047">
            <v>3698024</v>
          </cell>
          <cell r="K2047">
            <v>56</v>
          </cell>
          <cell r="L2047">
            <v>1025</v>
          </cell>
          <cell r="M2047">
            <v>52</v>
          </cell>
          <cell r="N2047">
            <v>486</v>
          </cell>
        </row>
        <row r="2048">
          <cell r="A2048">
            <v>1088822</v>
          </cell>
          <cell r="B2048" t="str">
            <v>05</v>
          </cell>
          <cell r="C2048" t="str">
            <v>Estrie</v>
          </cell>
          <cell r="D2048" t="str">
            <v>George(John)</v>
          </cell>
          <cell r="F2048" t="str">
            <v>403, chemin du Lac</v>
          </cell>
          <cell r="G2048" t="str">
            <v>Potton</v>
          </cell>
          <cell r="H2048" t="str">
            <v>J0E1X0</v>
          </cell>
          <cell r="I2048">
            <v>450</v>
          </cell>
          <cell r="J2048">
            <v>2925619</v>
          </cell>
          <cell r="K2048">
            <v>18</v>
          </cell>
          <cell r="L2048">
            <v>2429</v>
          </cell>
        </row>
        <row r="2049">
          <cell r="A2049">
            <v>1089226</v>
          </cell>
          <cell r="B2049" t="str">
            <v>05</v>
          </cell>
          <cell r="C2049" t="str">
            <v>Estrie</v>
          </cell>
          <cell r="D2049" t="str">
            <v>Graham(Scott)</v>
          </cell>
          <cell r="F2049" t="str">
            <v>90, High Forest Road</v>
          </cell>
          <cell r="G2049" t="str">
            <v>Saint-Isidore-de-Clifton</v>
          </cell>
          <cell r="H2049" t="str">
            <v>J0B2X0</v>
          </cell>
          <cell r="I2049">
            <v>819</v>
          </cell>
          <cell r="J2049">
            <v>8892876</v>
          </cell>
          <cell r="K2049">
            <v>35</v>
          </cell>
          <cell r="M2049">
            <v>34</v>
          </cell>
        </row>
        <row r="2050">
          <cell r="A2050">
            <v>1092758</v>
          </cell>
          <cell r="B2050" t="str">
            <v>05</v>
          </cell>
          <cell r="C2050" t="str">
            <v>Estrie</v>
          </cell>
          <cell r="D2050" t="str">
            <v>Deacon(Shelley)</v>
          </cell>
          <cell r="E2050" t="str">
            <v>Deacon(Shelley)</v>
          </cell>
          <cell r="F2050" t="str">
            <v>100, ch. Nichol</v>
          </cell>
          <cell r="G2050" t="str">
            <v>Waterville</v>
          </cell>
          <cell r="H2050" t="str">
            <v>J0B3H0</v>
          </cell>
          <cell r="I2050">
            <v>819</v>
          </cell>
          <cell r="J2050">
            <v>8372573</v>
          </cell>
          <cell r="K2050">
            <v>32</v>
          </cell>
          <cell r="L2050">
            <v>3365</v>
          </cell>
          <cell r="M2050">
            <v>32</v>
          </cell>
          <cell r="N2050">
            <v>5727</v>
          </cell>
        </row>
        <row r="2051">
          <cell r="A2051">
            <v>1093988</v>
          </cell>
          <cell r="B2051" t="str">
            <v>17</v>
          </cell>
          <cell r="C2051" t="str">
            <v>Centre-du-Québec</v>
          </cell>
          <cell r="D2051" t="str">
            <v>Rioux(James)</v>
          </cell>
          <cell r="F2051" t="str">
            <v>59, 3e Avenue, C.P. 878</v>
          </cell>
          <cell r="G2051" t="str">
            <v>Danville</v>
          </cell>
          <cell r="H2051" t="str">
            <v>J0A1A0</v>
          </cell>
          <cell r="I2051">
            <v>819</v>
          </cell>
          <cell r="J2051">
            <v>8393506</v>
          </cell>
          <cell r="K2051">
            <v>123</v>
          </cell>
          <cell r="L2051">
            <v>12234</v>
          </cell>
        </row>
        <row r="2052">
          <cell r="A2052">
            <v>1096163</v>
          </cell>
          <cell r="B2052" t="str">
            <v>03</v>
          </cell>
          <cell r="C2052" t="str">
            <v>Capitale-Nationale</v>
          </cell>
          <cell r="D2052" t="str">
            <v>Jack(Audrey)</v>
          </cell>
          <cell r="F2052" t="str">
            <v>16958, boulevard Valcartier</v>
          </cell>
          <cell r="G2052" t="str">
            <v>Québec</v>
          </cell>
          <cell r="H2052" t="str">
            <v>G2A0A4</v>
          </cell>
          <cell r="I2052">
            <v>418</v>
          </cell>
          <cell r="J2052">
            <v>8475374</v>
          </cell>
          <cell r="K2052">
            <v>28</v>
          </cell>
          <cell r="L2052">
            <v>994</v>
          </cell>
          <cell r="M2052">
            <v>24</v>
          </cell>
          <cell r="N2052">
            <v>2311</v>
          </cell>
        </row>
        <row r="2053">
          <cell r="A2053">
            <v>1096619</v>
          </cell>
          <cell r="B2053" t="str">
            <v>05</v>
          </cell>
          <cell r="C2053" t="str">
            <v>Estrie</v>
          </cell>
          <cell r="D2053" t="str">
            <v>Van Lierop(William)</v>
          </cell>
          <cell r="F2053" t="str">
            <v>555, ch McDermott</v>
          </cell>
          <cell r="G2053" t="str">
            <v>Cookshire-Eaton</v>
          </cell>
          <cell r="H2053" t="str">
            <v>J0B1M0</v>
          </cell>
          <cell r="I2053">
            <v>819</v>
          </cell>
          <cell r="J2053">
            <v>8753474</v>
          </cell>
          <cell r="K2053">
            <v>61</v>
          </cell>
        </row>
        <row r="2054">
          <cell r="A2054">
            <v>1100163</v>
          </cell>
          <cell r="B2054" t="str">
            <v>16</v>
          </cell>
          <cell r="C2054" t="str">
            <v>Montérégie</v>
          </cell>
          <cell r="D2054" t="str">
            <v>Finlayson(Peter Gordon)</v>
          </cell>
          <cell r="F2054" t="str">
            <v>1066 rte 138A</v>
          </cell>
          <cell r="G2054" t="str">
            <v>Ormstown</v>
          </cell>
          <cell r="H2054" t="str">
            <v>J0S1K0</v>
          </cell>
          <cell r="I2054">
            <v>450</v>
          </cell>
          <cell r="J2054">
            <v>8292402</v>
          </cell>
          <cell r="K2054">
            <v>10</v>
          </cell>
          <cell r="L2054">
            <v>2041</v>
          </cell>
        </row>
        <row r="2055">
          <cell r="A2055">
            <v>1100791</v>
          </cell>
          <cell r="B2055" t="str">
            <v>05</v>
          </cell>
          <cell r="C2055" t="str">
            <v>Estrie</v>
          </cell>
          <cell r="D2055" t="str">
            <v>Houle(Gaétan)</v>
          </cell>
          <cell r="F2055" t="str">
            <v>126A rang 10</v>
          </cell>
          <cell r="G2055" t="str">
            <v>Saint-Camille</v>
          </cell>
          <cell r="H2055" t="str">
            <v>J0A1G0</v>
          </cell>
          <cell r="I2055">
            <v>819</v>
          </cell>
          <cell r="J2055">
            <v>8282517</v>
          </cell>
          <cell r="K2055">
            <v>33</v>
          </cell>
          <cell r="L2055">
            <v>523</v>
          </cell>
          <cell r="M2055">
            <v>30</v>
          </cell>
          <cell r="N2055">
            <v>716</v>
          </cell>
        </row>
        <row r="2056">
          <cell r="A2056">
            <v>1101708</v>
          </cell>
          <cell r="B2056" t="str">
            <v>07</v>
          </cell>
          <cell r="C2056" t="str">
            <v>Outaouais</v>
          </cell>
          <cell r="D2056" t="str">
            <v>Mongeon(Rolland)</v>
          </cell>
          <cell r="F2056" t="str">
            <v>82, rue De Porto</v>
          </cell>
          <cell r="G2056" t="str">
            <v>Gatineau</v>
          </cell>
          <cell r="H2056" t="str">
            <v>J8M1G2</v>
          </cell>
          <cell r="I2056">
            <v>819</v>
          </cell>
          <cell r="J2056">
            <v>9865598</v>
          </cell>
          <cell r="M2056">
            <v>22</v>
          </cell>
        </row>
        <row r="2057">
          <cell r="A2057">
            <v>1102029</v>
          </cell>
          <cell r="B2057" t="str">
            <v>02</v>
          </cell>
          <cell r="C2057" t="str">
            <v>Saguenay-Lac-Saint-Jean</v>
          </cell>
          <cell r="D2057" t="str">
            <v>Paradis(Roger)</v>
          </cell>
          <cell r="F2057" t="str">
            <v>203 rue Principale</v>
          </cell>
          <cell r="G2057" t="str">
            <v>Saint-Thomas-Didyme</v>
          </cell>
          <cell r="H2057" t="str">
            <v>G0W1P0</v>
          </cell>
          <cell r="I2057">
            <v>418</v>
          </cell>
          <cell r="J2057">
            <v>2746270</v>
          </cell>
          <cell r="K2057">
            <v>114</v>
          </cell>
          <cell r="L2057">
            <v>19410</v>
          </cell>
          <cell r="M2057">
            <v>128</v>
          </cell>
          <cell r="N2057">
            <v>19327</v>
          </cell>
        </row>
        <row r="2058">
          <cell r="A2058">
            <v>1104975</v>
          </cell>
          <cell r="B2058" t="str">
            <v>07</v>
          </cell>
          <cell r="C2058" t="str">
            <v>Outaouais</v>
          </cell>
          <cell r="D2058" t="str">
            <v>MGPS Sincennes</v>
          </cell>
          <cell r="E2058" t="str">
            <v>Sincennes(Marc)</v>
          </cell>
          <cell r="F2058" t="str">
            <v>125, ch. d'Eardley</v>
          </cell>
          <cell r="G2058" t="str">
            <v>La Pèche</v>
          </cell>
          <cell r="H2058" t="str">
            <v>J0X2W0</v>
          </cell>
          <cell r="I2058">
            <v>819</v>
          </cell>
          <cell r="J2058">
            <v>4564863</v>
          </cell>
          <cell r="K2058">
            <v>28</v>
          </cell>
          <cell r="M2058">
            <v>24</v>
          </cell>
          <cell r="N2058">
            <v>583</v>
          </cell>
        </row>
        <row r="2059">
          <cell r="A2059">
            <v>1105030</v>
          </cell>
          <cell r="B2059" t="str">
            <v>07</v>
          </cell>
          <cell r="C2059" t="str">
            <v>Outaouais</v>
          </cell>
          <cell r="D2059" t="str">
            <v>Michel Larche &amp; Christianne Morin</v>
          </cell>
          <cell r="F2059" t="str">
            <v>660, chemin Ste-Famille</v>
          </cell>
          <cell r="G2059" t="str">
            <v>Grand-Remous</v>
          </cell>
          <cell r="H2059" t="str">
            <v>J0W1E0</v>
          </cell>
          <cell r="I2059">
            <v>819</v>
          </cell>
          <cell r="J2059">
            <v>4381199</v>
          </cell>
          <cell r="K2059">
            <v>82</v>
          </cell>
          <cell r="M2059">
            <v>92</v>
          </cell>
          <cell r="N2059">
            <v>957</v>
          </cell>
        </row>
        <row r="2060">
          <cell r="A2060">
            <v>1105097</v>
          </cell>
          <cell r="B2060" t="str">
            <v>07</v>
          </cell>
          <cell r="C2060" t="str">
            <v>Outaouais</v>
          </cell>
          <cell r="D2060" t="str">
            <v>Taillefer(Benoit)</v>
          </cell>
          <cell r="F2060" t="str">
            <v>1288, route 321 Nord</v>
          </cell>
          <cell r="G2060" t="str">
            <v>Saint-André-Avellin</v>
          </cell>
          <cell r="H2060" t="str">
            <v>J0V1W0</v>
          </cell>
          <cell r="I2060">
            <v>819</v>
          </cell>
          <cell r="J2060">
            <v>4289204</v>
          </cell>
          <cell r="K2060">
            <v>30</v>
          </cell>
          <cell r="L2060">
            <v>3041</v>
          </cell>
          <cell r="M2060">
            <v>25</v>
          </cell>
          <cell r="N2060">
            <v>5216</v>
          </cell>
        </row>
        <row r="2061">
          <cell r="A2061">
            <v>1105303</v>
          </cell>
          <cell r="B2061" t="str">
            <v>08</v>
          </cell>
          <cell r="C2061" t="str">
            <v>Abitibi-Témiscamingue</v>
          </cell>
          <cell r="D2061" t="str">
            <v>Deslongchamps Michel et Bédard Huguette</v>
          </cell>
          <cell r="E2061" t="str">
            <v>Deslongcham(Huguette Bédard- Michel)</v>
          </cell>
          <cell r="F2061" t="str">
            <v>275, rang 3</v>
          </cell>
          <cell r="G2061" t="str">
            <v>Sainte-Hélène-de-Mancebourg</v>
          </cell>
          <cell r="H2061" t="str">
            <v>J0Z2T0</v>
          </cell>
          <cell r="I2061">
            <v>819</v>
          </cell>
          <cell r="J2061">
            <v>3336481</v>
          </cell>
          <cell r="K2061">
            <v>38</v>
          </cell>
          <cell r="L2061">
            <v>5356</v>
          </cell>
          <cell r="M2061">
            <v>28</v>
          </cell>
          <cell r="N2061">
            <v>8410</v>
          </cell>
        </row>
        <row r="2062">
          <cell r="A2062">
            <v>1108125</v>
          </cell>
          <cell r="B2062" t="str">
            <v>12</v>
          </cell>
          <cell r="C2062" t="str">
            <v>Chaudière-Appalaches</v>
          </cell>
          <cell r="D2062" t="str">
            <v>Ferme Yves Larochelle S.E.N.C.</v>
          </cell>
          <cell r="E2062" t="str">
            <v>Roy(Yves Larochelle et Michelle)</v>
          </cell>
          <cell r="F2062" t="str">
            <v>776, chemin Bélair Est</v>
          </cell>
          <cell r="G2062" t="str">
            <v>Saint-Jean-Chrysostome</v>
          </cell>
          <cell r="H2062" t="str">
            <v>G6Z2L2</v>
          </cell>
          <cell r="I2062">
            <v>418</v>
          </cell>
          <cell r="J2062">
            <v>8390382</v>
          </cell>
          <cell r="K2062">
            <v>100</v>
          </cell>
          <cell r="L2062">
            <v>25855</v>
          </cell>
          <cell r="M2062">
            <v>102</v>
          </cell>
          <cell r="N2062">
            <v>13154</v>
          </cell>
        </row>
        <row r="2063">
          <cell r="A2063">
            <v>1108885</v>
          </cell>
          <cell r="B2063" t="str">
            <v>03</v>
          </cell>
          <cell r="C2063" t="str">
            <v>Capitale-Nationale</v>
          </cell>
          <cell r="D2063" t="str">
            <v>Ferme du Alain SENC</v>
          </cell>
          <cell r="E2063" t="str">
            <v>Alain(Philippe)</v>
          </cell>
          <cell r="F2063" t="str">
            <v>6, rang des Alain</v>
          </cell>
          <cell r="G2063" t="str">
            <v>Saint-Basile</v>
          </cell>
          <cell r="H2063" t="str">
            <v>G0A3G0</v>
          </cell>
          <cell r="I2063">
            <v>418</v>
          </cell>
          <cell r="J2063">
            <v>3292265</v>
          </cell>
          <cell r="K2063">
            <v>44</v>
          </cell>
          <cell r="L2063">
            <v>2268</v>
          </cell>
          <cell r="M2063">
            <v>45</v>
          </cell>
          <cell r="N2063">
            <v>8940</v>
          </cell>
        </row>
        <row r="2064">
          <cell r="A2064">
            <v>1109701</v>
          </cell>
          <cell r="B2064" t="str">
            <v>05</v>
          </cell>
          <cell r="C2064" t="str">
            <v>Estrie</v>
          </cell>
          <cell r="D2064" t="str">
            <v>Ferme François Chabot et Fils SENC</v>
          </cell>
          <cell r="E2064" t="str">
            <v>Chabot(François)</v>
          </cell>
          <cell r="F2064" t="str">
            <v>990, route 108, R.R. 2</v>
          </cell>
          <cell r="G2064" t="str">
            <v>Cookshire-Eaton</v>
          </cell>
          <cell r="H2064" t="str">
            <v>J0B1M0</v>
          </cell>
          <cell r="I2064">
            <v>819</v>
          </cell>
          <cell r="J2064">
            <v>8723298</v>
          </cell>
          <cell r="K2064">
            <v>35</v>
          </cell>
          <cell r="L2064">
            <v>5568</v>
          </cell>
          <cell r="M2064">
            <v>31</v>
          </cell>
          <cell r="N2064">
            <v>6078</v>
          </cell>
        </row>
        <row r="2065">
          <cell r="A2065">
            <v>1110493</v>
          </cell>
          <cell r="B2065" t="str">
            <v>09</v>
          </cell>
          <cell r="C2065" t="str">
            <v>Cote-Nord</v>
          </cell>
          <cell r="D2065" t="str">
            <v>Hovington(Martial)</v>
          </cell>
          <cell r="F2065" t="str">
            <v>915, rang St-Joseph</v>
          </cell>
          <cell r="G2065" t="str">
            <v>Les Bergeronnes</v>
          </cell>
          <cell r="H2065" t="str">
            <v>G0T1G0</v>
          </cell>
          <cell r="I2065">
            <v>418</v>
          </cell>
          <cell r="J2065">
            <v>2326643</v>
          </cell>
          <cell r="K2065">
            <v>102</v>
          </cell>
          <cell r="L2065">
            <v>9563</v>
          </cell>
          <cell r="M2065">
            <v>100</v>
          </cell>
          <cell r="N2065">
            <v>12372</v>
          </cell>
        </row>
        <row r="2066">
          <cell r="A2066">
            <v>1113703</v>
          </cell>
          <cell r="B2066" t="str">
            <v>12</v>
          </cell>
          <cell r="C2066" t="str">
            <v>Chaudière-Appalaches</v>
          </cell>
          <cell r="D2066" t="str">
            <v>Pépin(Stéphane)</v>
          </cell>
          <cell r="F2066" t="str">
            <v>690, rang de la Montagne</v>
          </cell>
          <cell r="G2066" t="str">
            <v>Saint-Éphrem-de-Beauce</v>
          </cell>
          <cell r="H2066" t="str">
            <v>G0M1R0</v>
          </cell>
          <cell r="I2066">
            <v>418</v>
          </cell>
          <cell r="J2066">
            <v>4845333</v>
          </cell>
          <cell r="K2066">
            <v>22</v>
          </cell>
          <cell r="L2066">
            <v>4139</v>
          </cell>
          <cell r="M2066">
            <v>20</v>
          </cell>
          <cell r="N2066">
            <v>4021</v>
          </cell>
        </row>
        <row r="2067">
          <cell r="A2067">
            <v>1114933</v>
          </cell>
          <cell r="B2067" t="str">
            <v>01</v>
          </cell>
          <cell r="C2067" t="str">
            <v>Bas-Saint-Laurent</v>
          </cell>
          <cell r="D2067" t="str">
            <v>Bossé Maryse et Malenfant Reno</v>
          </cell>
          <cell r="F2067" t="str">
            <v>247, route 291</v>
          </cell>
          <cell r="G2067" t="str">
            <v>Saint-Honoré-de-Témiscouata</v>
          </cell>
          <cell r="H2067" t="str">
            <v>G0L3K0</v>
          </cell>
          <cell r="I2067">
            <v>418</v>
          </cell>
          <cell r="J2067">
            <v>4972530</v>
          </cell>
          <cell r="K2067">
            <v>95</v>
          </cell>
          <cell r="L2067">
            <v>11421</v>
          </cell>
          <cell r="M2067">
            <v>98</v>
          </cell>
          <cell r="N2067">
            <v>10971</v>
          </cell>
        </row>
        <row r="2068">
          <cell r="A2068">
            <v>1115104</v>
          </cell>
          <cell r="B2068" t="str">
            <v>04</v>
          </cell>
          <cell r="C2068" t="str">
            <v>Mauricie</v>
          </cell>
          <cell r="D2068" t="str">
            <v>Trudel(Patrice)</v>
          </cell>
          <cell r="F2068" t="str">
            <v>461, rue de L'Église</v>
          </cell>
          <cell r="G2068" t="str">
            <v>Saint-Narcisse</v>
          </cell>
          <cell r="H2068" t="str">
            <v>G0X2Y0</v>
          </cell>
          <cell r="I2068">
            <v>418</v>
          </cell>
          <cell r="J2068">
            <v>3283472</v>
          </cell>
          <cell r="K2068">
            <v>38</v>
          </cell>
          <cell r="M2068">
            <v>32</v>
          </cell>
          <cell r="N2068">
            <v>567</v>
          </cell>
        </row>
        <row r="2069">
          <cell r="A2069">
            <v>1116185</v>
          </cell>
          <cell r="B2069" t="str">
            <v>16</v>
          </cell>
          <cell r="C2069" t="str">
            <v>Montérégie</v>
          </cell>
          <cell r="D2069" t="str">
            <v>Schmid(Gerhard)</v>
          </cell>
          <cell r="F2069" t="str">
            <v>40 King Street</v>
          </cell>
          <cell r="G2069" t="str">
            <v>Huntingdon</v>
          </cell>
          <cell r="H2069" t="str">
            <v>J0S1H0</v>
          </cell>
          <cell r="I2069">
            <v>450</v>
          </cell>
          <cell r="J2069">
            <v>2646151</v>
          </cell>
          <cell r="K2069">
            <v>17</v>
          </cell>
          <cell r="M2069">
            <v>17</v>
          </cell>
          <cell r="N2069">
            <v>2504</v>
          </cell>
        </row>
        <row r="2070">
          <cell r="A2070">
            <v>1117126</v>
          </cell>
          <cell r="B2070" t="str">
            <v>15</v>
          </cell>
          <cell r="C2070" t="str">
            <v>Laurentides</v>
          </cell>
          <cell r="D2070" t="str">
            <v>Sylvain Leduc &amp; Ginette Girard</v>
          </cell>
          <cell r="E2070" t="str">
            <v>Leduc(Ginette Girard Et Sylvain)</v>
          </cell>
          <cell r="F2070" t="str">
            <v>305, rang 1 Wurtèle</v>
          </cell>
          <cell r="G2070" t="str">
            <v>Ferme-Neuve</v>
          </cell>
          <cell r="H2070" t="str">
            <v>J0W1C0</v>
          </cell>
          <cell r="I2070">
            <v>819</v>
          </cell>
          <cell r="J2070">
            <v>5873841</v>
          </cell>
          <cell r="K2070">
            <v>30</v>
          </cell>
          <cell r="L2070">
            <v>4755</v>
          </cell>
          <cell r="M2070">
            <v>31</v>
          </cell>
          <cell r="N2070">
            <v>4839</v>
          </cell>
        </row>
        <row r="2071">
          <cell r="A2071">
            <v>1117266</v>
          </cell>
          <cell r="B2071" t="str">
            <v>12</v>
          </cell>
          <cell r="C2071" t="str">
            <v>Chaudière-Appalaches</v>
          </cell>
          <cell r="D2071" t="str">
            <v>Couture(Julien)</v>
          </cell>
          <cell r="F2071" t="str">
            <v>426, rang St-Joseph</v>
          </cell>
          <cell r="G2071" t="str">
            <v>Saint-Camille-de-Lellis</v>
          </cell>
          <cell r="H2071" t="str">
            <v>G0R2S0</v>
          </cell>
          <cell r="I2071">
            <v>418</v>
          </cell>
          <cell r="J2071">
            <v>5952942</v>
          </cell>
          <cell r="K2071">
            <v>13</v>
          </cell>
          <cell r="L2071">
            <v>769</v>
          </cell>
          <cell r="M2071">
            <v>16</v>
          </cell>
          <cell r="N2071">
            <v>506</v>
          </cell>
        </row>
        <row r="2072">
          <cell r="A2072">
            <v>1117696</v>
          </cell>
          <cell r="B2072" t="str">
            <v>16</v>
          </cell>
          <cell r="C2072" t="str">
            <v>Montérégie</v>
          </cell>
          <cell r="D2072" t="str">
            <v>Waldie Muriel, Reid Stanley and Reid Matthew</v>
          </cell>
          <cell r="E2072" t="str">
            <v>Reid(Matthew)</v>
          </cell>
          <cell r="F2072" t="str">
            <v>2294, Ridge Road</v>
          </cell>
          <cell r="G2072" t="str">
            <v>Godmanchester</v>
          </cell>
          <cell r="H2072" t="str">
            <v>J0S1H0</v>
          </cell>
          <cell r="I2072">
            <v>450</v>
          </cell>
          <cell r="J2072">
            <v>2642672</v>
          </cell>
          <cell r="K2072">
            <v>31</v>
          </cell>
          <cell r="L2072">
            <v>3318</v>
          </cell>
          <cell r="M2072">
            <v>30</v>
          </cell>
          <cell r="N2072">
            <v>4335</v>
          </cell>
        </row>
        <row r="2073">
          <cell r="A2073">
            <v>1118595</v>
          </cell>
          <cell r="B2073" t="str">
            <v>01</v>
          </cell>
          <cell r="C2073" t="str">
            <v>Bas-Saint-Laurent</v>
          </cell>
          <cell r="D2073" t="str">
            <v>Ouellet(Carmont)</v>
          </cell>
          <cell r="F2073" t="str">
            <v>52, rue Principale</v>
          </cell>
          <cell r="G2073" t="str">
            <v>Saint-Juste-du-Lac</v>
          </cell>
          <cell r="H2073" t="str">
            <v>G0L3R0</v>
          </cell>
          <cell r="I2073">
            <v>418</v>
          </cell>
          <cell r="J2073">
            <v>8992024</v>
          </cell>
          <cell r="K2073">
            <v>48</v>
          </cell>
          <cell r="L2073">
            <v>3159</v>
          </cell>
        </row>
        <row r="2074">
          <cell r="A2074">
            <v>1119148</v>
          </cell>
          <cell r="B2074" t="str">
            <v>15</v>
          </cell>
          <cell r="C2074" t="str">
            <v>Laurentides</v>
          </cell>
          <cell r="D2074" t="str">
            <v>Beaulieu(Raymond)</v>
          </cell>
          <cell r="F2074" t="str">
            <v>1512, chemin des Buses</v>
          </cell>
          <cell r="G2074" t="str">
            <v>Nominingue</v>
          </cell>
          <cell r="H2074" t="str">
            <v>J0W1R0</v>
          </cell>
          <cell r="I2074">
            <v>819</v>
          </cell>
          <cell r="J2074">
            <v>2780515</v>
          </cell>
          <cell r="K2074">
            <v>21</v>
          </cell>
          <cell r="L2074">
            <v>2219</v>
          </cell>
          <cell r="M2074">
            <v>16</v>
          </cell>
          <cell r="N2074">
            <v>4059</v>
          </cell>
        </row>
        <row r="2075">
          <cell r="A2075">
            <v>1120120</v>
          </cell>
          <cell r="B2075" t="str">
            <v>07</v>
          </cell>
          <cell r="C2075" t="str">
            <v>Outaouais</v>
          </cell>
          <cell r="D2075" t="str">
            <v>Morris(Joseph Cameron)</v>
          </cell>
          <cell r="F2075" t="str">
            <v>86, chemin d'Aylmer</v>
          </cell>
          <cell r="G2075" t="str">
            <v>Bristol</v>
          </cell>
          <cell r="H2075" t="str">
            <v>J0X1G0</v>
          </cell>
          <cell r="I2075">
            <v>819</v>
          </cell>
          <cell r="J2075">
            <v>6476202</v>
          </cell>
          <cell r="K2075">
            <v>130</v>
          </cell>
          <cell r="L2075">
            <v>11758</v>
          </cell>
          <cell r="M2075">
            <v>148</v>
          </cell>
          <cell r="N2075">
            <v>22609</v>
          </cell>
        </row>
        <row r="2076">
          <cell r="A2076">
            <v>1120690</v>
          </cell>
          <cell r="B2076" t="str">
            <v>14</v>
          </cell>
          <cell r="C2076" t="str">
            <v>Lanaudière</v>
          </cell>
          <cell r="D2076" t="str">
            <v>Rainville(Jean-Claude)</v>
          </cell>
          <cell r="F2076" t="str">
            <v>201 Rang St-François</v>
          </cell>
          <cell r="G2076" t="str">
            <v>Saint-Jean-de-Matha</v>
          </cell>
          <cell r="H2076" t="str">
            <v>J0K2S0</v>
          </cell>
          <cell r="I2076">
            <v>450</v>
          </cell>
          <cell r="J2076">
            <v>8865191</v>
          </cell>
          <cell r="K2076">
            <v>12</v>
          </cell>
          <cell r="L2076">
            <v>993</v>
          </cell>
        </row>
        <row r="2077">
          <cell r="A2077">
            <v>1120765</v>
          </cell>
          <cell r="B2077" t="str">
            <v>17</v>
          </cell>
          <cell r="C2077" t="str">
            <v>Centre-du-Québec</v>
          </cell>
          <cell r="D2077" t="str">
            <v>Pulfer(Bernard)</v>
          </cell>
          <cell r="E2077" t="str">
            <v>Pulfer(Bernard)</v>
          </cell>
          <cell r="F2077" t="str">
            <v>267, rue des Pinsons</v>
          </cell>
          <cell r="G2077" t="str">
            <v>Saint-Germain-de-Grantham</v>
          </cell>
          <cell r="H2077" t="str">
            <v>J0C1K0</v>
          </cell>
          <cell r="I2077">
            <v>819</v>
          </cell>
          <cell r="J2077">
            <v>3986365</v>
          </cell>
          <cell r="K2077">
            <v>26</v>
          </cell>
          <cell r="L2077">
            <v>5656</v>
          </cell>
          <cell r="M2077">
            <v>28</v>
          </cell>
          <cell r="N2077">
            <v>6105</v>
          </cell>
        </row>
        <row r="2078">
          <cell r="A2078">
            <v>1120922</v>
          </cell>
          <cell r="B2078" t="str">
            <v>05</v>
          </cell>
          <cell r="C2078" t="str">
            <v>Estrie</v>
          </cell>
          <cell r="D2078" t="str">
            <v>Marcotte Carmen &amp; Roarke Robert</v>
          </cell>
          <cell r="F2078" t="str">
            <v>555, chemin Roarke</v>
          </cell>
          <cell r="G2078" t="str">
            <v>Saint-Denis-de-Brompton</v>
          </cell>
          <cell r="H2078" t="str">
            <v>J0B2P0</v>
          </cell>
          <cell r="I2078">
            <v>819</v>
          </cell>
          <cell r="J2078">
            <v>8464921</v>
          </cell>
          <cell r="K2078">
            <v>14</v>
          </cell>
          <cell r="M2078">
            <v>18</v>
          </cell>
        </row>
        <row r="2079">
          <cell r="A2079">
            <v>1121532</v>
          </cell>
          <cell r="B2079" t="str">
            <v>16</v>
          </cell>
          <cell r="C2079" t="str">
            <v>Montérégie</v>
          </cell>
          <cell r="D2079" t="str">
            <v>Mathieu(Denis)</v>
          </cell>
          <cell r="F2079" t="str">
            <v>1531, chemin des Patriotes</v>
          </cell>
          <cell r="G2079" t="str">
            <v>Sainte-Victoire-de-Sorel</v>
          </cell>
          <cell r="H2079" t="str">
            <v>J0G1T0</v>
          </cell>
          <cell r="I2079">
            <v>450</v>
          </cell>
          <cell r="J2079">
            <v>7427609</v>
          </cell>
          <cell r="K2079">
            <v>17</v>
          </cell>
          <cell r="M2079">
            <v>18</v>
          </cell>
          <cell r="N2079">
            <v>1085</v>
          </cell>
        </row>
        <row r="2080">
          <cell r="A2080">
            <v>1121672</v>
          </cell>
          <cell r="B2080" t="str">
            <v>12</v>
          </cell>
          <cell r="C2080" t="str">
            <v>Chaudière-Appalaches</v>
          </cell>
          <cell r="D2080" t="str">
            <v>Ferme M. G. Sylvain SENC</v>
          </cell>
          <cell r="E2080" t="str">
            <v>Paré(Guy Sylvain et Monique)</v>
          </cell>
          <cell r="F2080" t="str">
            <v>1487, chemin Bois Franc Est</v>
          </cell>
          <cell r="G2080" t="str">
            <v>Thetford Mines</v>
          </cell>
          <cell r="H2080" t="str">
            <v>G6G5R5</v>
          </cell>
          <cell r="I2080">
            <v>418</v>
          </cell>
          <cell r="J2080">
            <v>3355480</v>
          </cell>
          <cell r="K2080">
            <v>17</v>
          </cell>
          <cell r="L2080">
            <v>2556</v>
          </cell>
          <cell r="M2080">
            <v>17</v>
          </cell>
          <cell r="N2080">
            <v>6233</v>
          </cell>
        </row>
        <row r="2081">
          <cell r="A2081">
            <v>1121805</v>
          </cell>
          <cell r="B2081" t="str">
            <v>12</v>
          </cell>
          <cell r="C2081" t="str">
            <v>Chaudière-Appalaches</v>
          </cell>
          <cell r="D2081" t="str">
            <v>Lachance(Claude)</v>
          </cell>
          <cell r="F2081" t="str">
            <v>525, Rang 2</v>
          </cell>
          <cell r="G2081" t="str">
            <v>Saint-Georges (de Beauce)</v>
          </cell>
          <cell r="H2081" t="str">
            <v>G5Z0K6</v>
          </cell>
          <cell r="I2081">
            <v>418</v>
          </cell>
          <cell r="J2081">
            <v>2272085</v>
          </cell>
          <cell r="K2081">
            <v>38</v>
          </cell>
          <cell r="L2081">
            <v>7012</v>
          </cell>
          <cell r="M2081">
            <v>36</v>
          </cell>
          <cell r="N2081">
            <v>9376</v>
          </cell>
        </row>
        <row r="2082">
          <cell r="A2082">
            <v>1121979</v>
          </cell>
          <cell r="B2082" t="str">
            <v>15</v>
          </cell>
          <cell r="C2082" t="str">
            <v>Laurentides</v>
          </cell>
          <cell r="D2082" t="str">
            <v>Ferme du Boisé SENC</v>
          </cell>
          <cell r="E2082" t="str">
            <v>Gingras(Albert)</v>
          </cell>
          <cell r="F2082" t="str">
            <v>11461 rang Giroux</v>
          </cell>
          <cell r="G2082" t="str">
            <v>Mirabel</v>
          </cell>
          <cell r="H2082" t="str">
            <v>J7N1L1</v>
          </cell>
          <cell r="I2082">
            <v>450</v>
          </cell>
          <cell r="J2082">
            <v>5656329</v>
          </cell>
          <cell r="K2082">
            <v>81</v>
          </cell>
          <cell r="L2082">
            <v>13217</v>
          </cell>
          <cell r="M2082">
            <v>88</v>
          </cell>
          <cell r="N2082">
            <v>11227</v>
          </cell>
        </row>
        <row r="2083">
          <cell r="A2083">
            <v>1122027</v>
          </cell>
          <cell r="B2083" t="str">
            <v>12</v>
          </cell>
          <cell r="C2083" t="str">
            <v>Chaudière-Appalaches</v>
          </cell>
          <cell r="D2083" t="str">
            <v>Labonté(Gilbert)</v>
          </cell>
          <cell r="F2083" t="str">
            <v>2579, Rang 6</v>
          </cell>
          <cell r="G2083" t="str">
            <v>Thetford Mines</v>
          </cell>
          <cell r="H2083" t="str">
            <v>G6H2L2</v>
          </cell>
          <cell r="I2083">
            <v>418</v>
          </cell>
          <cell r="J2083">
            <v>4232636</v>
          </cell>
          <cell r="K2083">
            <v>19</v>
          </cell>
          <cell r="L2083">
            <v>1198</v>
          </cell>
          <cell r="M2083">
            <v>18</v>
          </cell>
          <cell r="N2083">
            <v>1409</v>
          </cell>
        </row>
        <row r="2084">
          <cell r="A2084">
            <v>1122357</v>
          </cell>
          <cell r="B2084" t="str">
            <v>16</v>
          </cell>
          <cell r="C2084" t="str">
            <v>Montérégie</v>
          </cell>
          <cell r="D2084" t="str">
            <v>Blanchard Alain et Racicot Huguette</v>
          </cell>
          <cell r="E2084" t="str">
            <v>Racicot(Alain Blanchard &amp; Huguette)</v>
          </cell>
          <cell r="F2084" t="str">
            <v>1154, rang Quartier Auger</v>
          </cell>
          <cell r="G2084" t="str">
            <v>Roxton Falls</v>
          </cell>
          <cell r="H2084" t="str">
            <v>J0H1E0</v>
          </cell>
          <cell r="I2084">
            <v>450</v>
          </cell>
          <cell r="J2084">
            <v>5482453</v>
          </cell>
          <cell r="K2084">
            <v>25</v>
          </cell>
          <cell r="L2084">
            <v>2433</v>
          </cell>
          <cell r="M2084">
            <v>23</v>
          </cell>
          <cell r="N2084">
            <v>3130</v>
          </cell>
        </row>
        <row r="2085">
          <cell r="A2085">
            <v>1123371</v>
          </cell>
          <cell r="B2085" t="str">
            <v>12</v>
          </cell>
          <cell r="C2085" t="str">
            <v>Chaudière-Appalaches</v>
          </cell>
          <cell r="D2085" t="str">
            <v>Ferme Mario Giguère inc.</v>
          </cell>
          <cell r="E2085" t="str">
            <v>Giguère(Mario)</v>
          </cell>
          <cell r="F2085" t="str">
            <v>670, rang Haut St-Jacques</v>
          </cell>
          <cell r="G2085" t="str">
            <v>Saint-Elzéar</v>
          </cell>
          <cell r="H2085" t="str">
            <v>G0S2J0</v>
          </cell>
          <cell r="I2085">
            <v>418</v>
          </cell>
          <cell r="J2085">
            <v>3873271</v>
          </cell>
          <cell r="K2085">
            <v>27</v>
          </cell>
          <cell r="L2085">
            <v>3886</v>
          </cell>
          <cell r="M2085">
            <v>20</v>
          </cell>
          <cell r="N2085">
            <v>5003</v>
          </cell>
        </row>
        <row r="2086">
          <cell r="A2086">
            <v>1126143</v>
          </cell>
          <cell r="B2086" t="str">
            <v>07</v>
          </cell>
          <cell r="C2086" t="str">
            <v>Outaouais</v>
          </cell>
          <cell r="D2086" t="str">
            <v>Lafontaine(Alain)</v>
          </cell>
          <cell r="F2086" t="str">
            <v>380, route 105</v>
          </cell>
          <cell r="G2086" t="str">
            <v>Bois-Franc</v>
          </cell>
          <cell r="H2086" t="str">
            <v>J9E3A9</v>
          </cell>
          <cell r="I2086">
            <v>819</v>
          </cell>
          <cell r="J2086">
            <v>4495683</v>
          </cell>
          <cell r="K2086">
            <v>75</v>
          </cell>
          <cell r="M2086">
            <v>70</v>
          </cell>
          <cell r="N2086">
            <v>5171</v>
          </cell>
        </row>
        <row r="2087">
          <cell r="A2087">
            <v>1127711</v>
          </cell>
          <cell r="B2087" t="str">
            <v>16</v>
          </cell>
          <cell r="C2087" t="str">
            <v>Montérégie</v>
          </cell>
          <cell r="D2087" t="str">
            <v>Dufault(Simon)</v>
          </cell>
          <cell r="E2087" t="str">
            <v>Dufault(Simon)</v>
          </cell>
          <cell r="F2087" t="str">
            <v>489, 1er Rang Est</v>
          </cell>
          <cell r="G2087" t="str">
            <v>Sainte-Christine</v>
          </cell>
          <cell r="H2087" t="str">
            <v>J0H1H0</v>
          </cell>
          <cell r="I2087">
            <v>819</v>
          </cell>
          <cell r="J2087">
            <v>8581145</v>
          </cell>
          <cell r="K2087">
            <v>14</v>
          </cell>
          <cell r="M2087">
            <v>20</v>
          </cell>
          <cell r="N2087">
            <v>2031</v>
          </cell>
        </row>
        <row r="2088">
          <cell r="A2088">
            <v>1128123</v>
          </cell>
          <cell r="B2088" t="str">
            <v>08</v>
          </cell>
          <cell r="C2088" t="str">
            <v>Abitibi-Témiscamingue</v>
          </cell>
          <cell r="D2088" t="str">
            <v>Laroche(Éric)</v>
          </cell>
          <cell r="F2088" t="str">
            <v>32, Chemin de l'Église</v>
          </cell>
          <cell r="G2088" t="str">
            <v>Saint-Marc-de-Figuery</v>
          </cell>
          <cell r="H2088" t="str">
            <v>J0Y1J0</v>
          </cell>
          <cell r="I2088">
            <v>819</v>
          </cell>
          <cell r="J2088">
            <v>4447254</v>
          </cell>
          <cell r="K2088">
            <v>64</v>
          </cell>
          <cell r="L2088">
            <v>7456</v>
          </cell>
          <cell r="M2088">
            <v>33</v>
          </cell>
          <cell r="N2088">
            <v>5744</v>
          </cell>
        </row>
        <row r="2089">
          <cell r="A2089">
            <v>1128875</v>
          </cell>
          <cell r="B2089" t="str">
            <v>03</v>
          </cell>
          <cell r="C2089" t="str">
            <v>Capitale-Nationale</v>
          </cell>
          <cell r="D2089" t="str">
            <v>Gaudreault(Daniel R.)</v>
          </cell>
          <cell r="F2089" t="str">
            <v>65, rang Sainte-Marie</v>
          </cell>
          <cell r="G2089" t="str">
            <v>Les Éboulements</v>
          </cell>
          <cell r="H2089" t="str">
            <v>G0A2M0</v>
          </cell>
          <cell r="I2089">
            <v>418</v>
          </cell>
          <cell r="J2089">
            <v>6352592</v>
          </cell>
          <cell r="K2089">
            <v>22</v>
          </cell>
          <cell r="L2089">
            <v>2185</v>
          </cell>
        </row>
        <row r="2090">
          <cell r="A2090">
            <v>1129295</v>
          </cell>
          <cell r="B2090" t="str">
            <v>12</v>
          </cell>
          <cell r="C2090" t="str">
            <v>Chaudière-Appalaches</v>
          </cell>
          <cell r="D2090" t="str">
            <v>Ferme de l'Épilobe inc.</v>
          </cell>
          <cell r="E2090" t="str">
            <v>Pelletier(René)</v>
          </cell>
          <cell r="F2090" t="str">
            <v>267, boul. Blais Est</v>
          </cell>
          <cell r="G2090" t="str">
            <v>Berthier-sur-Mer</v>
          </cell>
          <cell r="H2090" t="str">
            <v>G0R1E0</v>
          </cell>
          <cell r="I2090">
            <v>418</v>
          </cell>
          <cell r="J2090">
            <v>2597047</v>
          </cell>
          <cell r="K2090">
            <v>39</v>
          </cell>
          <cell r="L2090">
            <v>3812</v>
          </cell>
          <cell r="M2090">
            <v>36</v>
          </cell>
          <cell r="N2090">
            <v>8477</v>
          </cell>
        </row>
        <row r="2091">
          <cell r="A2091">
            <v>1130285</v>
          </cell>
          <cell r="B2091" t="str">
            <v>12</v>
          </cell>
          <cell r="C2091" t="str">
            <v>Chaudière-Appalaches</v>
          </cell>
          <cell r="D2091" t="str">
            <v>Doyon(Claude)</v>
          </cell>
          <cell r="F2091" t="str">
            <v>560, 8e Rue</v>
          </cell>
          <cell r="G2091" t="str">
            <v>Saint-Prosper (de Beauce)</v>
          </cell>
          <cell r="H2091" t="str">
            <v>G0M1Y0</v>
          </cell>
          <cell r="I2091">
            <v>418</v>
          </cell>
          <cell r="J2091">
            <v>5948441</v>
          </cell>
          <cell r="K2091">
            <v>21</v>
          </cell>
          <cell r="L2091">
            <v>4472</v>
          </cell>
          <cell r="M2091">
            <v>20</v>
          </cell>
          <cell r="N2091">
            <v>3887</v>
          </cell>
        </row>
        <row r="2092">
          <cell r="A2092">
            <v>1131309</v>
          </cell>
          <cell r="B2092" t="str">
            <v>12</v>
          </cell>
          <cell r="C2092" t="str">
            <v>Chaudière-Appalaches</v>
          </cell>
          <cell r="D2092" t="str">
            <v>Plante(Guy)</v>
          </cell>
          <cell r="E2092" t="str">
            <v>Plante(Guy)</v>
          </cell>
          <cell r="F2092" t="str">
            <v>905, 14e Avenue</v>
          </cell>
          <cell r="G2092" t="str">
            <v>La Guadeloupe</v>
          </cell>
          <cell r="H2092" t="str">
            <v>G0M1G0</v>
          </cell>
          <cell r="I2092">
            <v>418</v>
          </cell>
          <cell r="J2092">
            <v>4593223</v>
          </cell>
          <cell r="K2092">
            <v>103</v>
          </cell>
          <cell r="L2092">
            <v>21194</v>
          </cell>
          <cell r="M2092">
            <v>125</v>
          </cell>
          <cell r="N2092">
            <v>20515</v>
          </cell>
        </row>
        <row r="2093">
          <cell r="A2093">
            <v>1131333</v>
          </cell>
          <cell r="B2093" t="str">
            <v>12</v>
          </cell>
          <cell r="C2093" t="str">
            <v>Chaudière-Appalaches</v>
          </cell>
          <cell r="D2093" t="str">
            <v>Gagné(Daniel)</v>
          </cell>
          <cell r="F2093" t="str">
            <v>134, Rang 11</v>
          </cell>
          <cell r="G2093" t="str">
            <v>Saint-Pierre-de-Broughton</v>
          </cell>
          <cell r="H2093" t="str">
            <v>G0N1T0</v>
          </cell>
          <cell r="I2093">
            <v>418</v>
          </cell>
          <cell r="J2093">
            <v>4240474</v>
          </cell>
          <cell r="K2093">
            <v>45</v>
          </cell>
          <cell r="L2093">
            <v>3228</v>
          </cell>
          <cell r="M2093">
            <v>52</v>
          </cell>
          <cell r="N2093">
            <v>1239</v>
          </cell>
        </row>
        <row r="2094">
          <cell r="A2094">
            <v>1131994</v>
          </cell>
          <cell r="B2094" t="str">
            <v>05</v>
          </cell>
          <cell r="C2094" t="str">
            <v>Estrie</v>
          </cell>
          <cell r="D2094" t="str">
            <v>A.M.R. Exploitation SENC</v>
          </cell>
          <cell r="E2094" t="str">
            <v>Nadeau(Richard)</v>
          </cell>
          <cell r="F2094" t="str">
            <v>849, 12e rang</v>
          </cell>
          <cell r="G2094" t="str">
            <v>Windsor</v>
          </cell>
          <cell r="H2094" t="str">
            <v>J1S2X2</v>
          </cell>
          <cell r="I2094">
            <v>819</v>
          </cell>
          <cell r="J2094">
            <v>8452251</v>
          </cell>
          <cell r="K2094">
            <v>28</v>
          </cell>
          <cell r="L2094">
            <v>7799</v>
          </cell>
        </row>
        <row r="2095">
          <cell r="A2095">
            <v>1134071</v>
          </cell>
          <cell r="B2095" t="str">
            <v>12</v>
          </cell>
          <cell r="C2095" t="str">
            <v>Chaudière-Appalaches</v>
          </cell>
          <cell r="D2095" t="str">
            <v>Perreault(Paul-Henri)</v>
          </cell>
          <cell r="F2095" t="str">
            <v>102, rang du Mont Orignal</v>
          </cell>
          <cell r="G2095" t="str">
            <v>Lac-Etchemin</v>
          </cell>
          <cell r="H2095" t="str">
            <v>G0R1S0</v>
          </cell>
          <cell r="I2095">
            <v>418</v>
          </cell>
          <cell r="J2095">
            <v>6254712</v>
          </cell>
          <cell r="K2095">
            <v>12</v>
          </cell>
          <cell r="L2095">
            <v>246</v>
          </cell>
        </row>
        <row r="2096">
          <cell r="A2096">
            <v>1134337</v>
          </cell>
          <cell r="B2096" t="str">
            <v>12</v>
          </cell>
          <cell r="C2096" t="str">
            <v>Chaudière-Appalaches</v>
          </cell>
          <cell r="D2096" t="str">
            <v>Ferme Mathieu &amp; Poulin SENC</v>
          </cell>
          <cell r="E2096" t="str">
            <v>Poulin(Mario)</v>
          </cell>
          <cell r="F2096" t="str">
            <v>115, Rang 1</v>
          </cell>
          <cell r="G2096" t="str">
            <v>Saint-Jules</v>
          </cell>
          <cell r="H2096" t="str">
            <v>G0N1R0</v>
          </cell>
          <cell r="I2096">
            <v>418</v>
          </cell>
          <cell r="J2096">
            <v>3974145</v>
          </cell>
          <cell r="K2096">
            <v>84</v>
          </cell>
          <cell r="L2096">
            <v>18401</v>
          </cell>
          <cell r="M2096">
            <v>87</v>
          </cell>
          <cell r="N2096">
            <v>17817</v>
          </cell>
        </row>
        <row r="2097">
          <cell r="A2097">
            <v>1137173</v>
          </cell>
          <cell r="B2097" t="str">
            <v>08</v>
          </cell>
          <cell r="C2097" t="str">
            <v>Abitibi-Témiscamingue</v>
          </cell>
          <cell r="D2097" t="str">
            <v>Ferme JMC Sylvain &amp; fils inc.</v>
          </cell>
          <cell r="E2097" t="str">
            <v>Sylvain(Jean-Marie et Dany)</v>
          </cell>
          <cell r="F2097" t="str">
            <v>61, Route 397</v>
          </cell>
          <cell r="G2097" t="str">
            <v>Rochebaucourt</v>
          </cell>
          <cell r="H2097" t="str">
            <v>J0Y2J0</v>
          </cell>
          <cell r="I2097">
            <v>819</v>
          </cell>
          <cell r="J2097">
            <v>7545226</v>
          </cell>
          <cell r="K2097">
            <v>470</v>
          </cell>
          <cell r="L2097">
            <v>19732</v>
          </cell>
          <cell r="M2097">
            <v>480</v>
          </cell>
          <cell r="N2097">
            <v>14216</v>
          </cell>
        </row>
        <row r="2098">
          <cell r="A2098">
            <v>1137652</v>
          </cell>
          <cell r="B2098" t="str">
            <v>15</v>
          </cell>
          <cell r="C2098" t="str">
            <v>Laurentides</v>
          </cell>
          <cell r="D2098" t="str">
            <v>Boucher(Gaétan)</v>
          </cell>
          <cell r="F2098" t="str">
            <v>145, montée Miron</v>
          </cell>
          <cell r="G2098" t="str">
            <v>Lac-des-Écorces</v>
          </cell>
          <cell r="H2098" t="str">
            <v>J0W1H0</v>
          </cell>
          <cell r="I2098">
            <v>819</v>
          </cell>
          <cell r="J2098">
            <v>5852405</v>
          </cell>
          <cell r="K2098">
            <v>30</v>
          </cell>
          <cell r="L2098">
            <v>3801</v>
          </cell>
          <cell r="M2098">
            <v>32</v>
          </cell>
          <cell r="N2098">
            <v>936</v>
          </cell>
        </row>
        <row r="2099">
          <cell r="A2099">
            <v>1148584</v>
          </cell>
          <cell r="B2099" t="str">
            <v>05</v>
          </cell>
          <cell r="C2099" t="str">
            <v>Estrie</v>
          </cell>
          <cell r="D2099" t="str">
            <v>Massé(Carl)</v>
          </cell>
          <cell r="F2099" t="str">
            <v>1835, Principale Nord</v>
          </cell>
          <cell r="G2099" t="str">
            <v>Lawrenceville</v>
          </cell>
          <cell r="H2099" t="str">
            <v>J0E1W0</v>
          </cell>
          <cell r="I2099">
            <v>450</v>
          </cell>
          <cell r="J2099">
            <v>5356671</v>
          </cell>
          <cell r="K2099">
            <v>90</v>
          </cell>
          <cell r="L2099">
            <v>22126</v>
          </cell>
          <cell r="M2099">
            <v>93</v>
          </cell>
          <cell r="N2099">
            <v>22114</v>
          </cell>
        </row>
        <row r="2100">
          <cell r="A2100">
            <v>1148592</v>
          </cell>
          <cell r="B2100" t="str">
            <v>05</v>
          </cell>
          <cell r="C2100" t="str">
            <v>Estrie</v>
          </cell>
          <cell r="D2100" t="str">
            <v>Massé(Sylvain)</v>
          </cell>
          <cell r="F2100" t="str">
            <v>2279 rue Yamaska</v>
          </cell>
          <cell r="G2100" t="str">
            <v>Lawrenceville</v>
          </cell>
          <cell r="H2100" t="str">
            <v>J0E1W0</v>
          </cell>
          <cell r="I2100">
            <v>450</v>
          </cell>
          <cell r="J2100">
            <v>5356669</v>
          </cell>
          <cell r="K2100">
            <v>32</v>
          </cell>
          <cell r="L2100">
            <v>10614</v>
          </cell>
        </row>
        <row r="2101">
          <cell r="A2101">
            <v>1149962</v>
          </cell>
          <cell r="B2101" t="str">
            <v>16</v>
          </cell>
          <cell r="C2101" t="str">
            <v>Montérégie</v>
          </cell>
          <cell r="D2101" t="str">
            <v>Millette(Gilles)</v>
          </cell>
          <cell r="F2101" t="str">
            <v>2791, rang Ruisseau Nord</v>
          </cell>
          <cell r="G2101" t="str">
            <v>Saint-Ours</v>
          </cell>
          <cell r="H2101" t="str">
            <v>J0G1P0</v>
          </cell>
          <cell r="I2101">
            <v>450</v>
          </cell>
          <cell r="J2101">
            <v>7853025</v>
          </cell>
          <cell r="K2101">
            <v>15</v>
          </cell>
          <cell r="L2101">
            <v>1593</v>
          </cell>
          <cell r="M2101">
            <v>15</v>
          </cell>
          <cell r="N2101">
            <v>1593</v>
          </cell>
        </row>
        <row r="2102">
          <cell r="A2102">
            <v>1151018</v>
          </cell>
          <cell r="B2102" t="str">
            <v>08</v>
          </cell>
          <cell r="C2102" t="str">
            <v>Abitibi-Témiscamingue</v>
          </cell>
          <cell r="D2102" t="str">
            <v>Ferme Avicole Paul Richard et fils inc.</v>
          </cell>
          <cell r="E2102" t="str">
            <v>Richard(Maurice)</v>
          </cell>
          <cell r="F2102" t="str">
            <v>728, St-Paul Sud</v>
          </cell>
          <cell r="G2102" t="str">
            <v>Rivière-Héva</v>
          </cell>
          <cell r="H2102" t="str">
            <v>J0Y2H0</v>
          </cell>
          <cell r="I2102">
            <v>819</v>
          </cell>
          <cell r="J2102">
            <v>7574419</v>
          </cell>
          <cell r="K2102">
            <v>91</v>
          </cell>
          <cell r="L2102">
            <v>3062</v>
          </cell>
          <cell r="M2102">
            <v>46</v>
          </cell>
          <cell r="N2102">
            <v>8392</v>
          </cell>
        </row>
        <row r="2103">
          <cell r="A2103">
            <v>1151513</v>
          </cell>
          <cell r="B2103" t="str">
            <v>16</v>
          </cell>
          <cell r="C2103" t="str">
            <v>Montérégie</v>
          </cell>
          <cell r="D2103" t="str">
            <v>Lambert(Sylvain)</v>
          </cell>
          <cell r="F2103" t="str">
            <v>181, rang Petit Chenal</v>
          </cell>
          <cell r="G2103" t="str">
            <v>Yamaska</v>
          </cell>
          <cell r="H2103" t="str">
            <v>J0G1W0</v>
          </cell>
          <cell r="I2103">
            <v>450</v>
          </cell>
          <cell r="J2103">
            <v>7892188</v>
          </cell>
          <cell r="K2103">
            <v>83</v>
          </cell>
          <cell r="L2103">
            <v>10612</v>
          </cell>
          <cell r="M2103">
            <v>85</v>
          </cell>
          <cell r="N2103">
            <v>26189</v>
          </cell>
        </row>
        <row r="2104">
          <cell r="A2104">
            <v>1152479</v>
          </cell>
          <cell r="B2104" t="str">
            <v>17</v>
          </cell>
          <cell r="C2104" t="str">
            <v>Centre-du-Québec</v>
          </cell>
          <cell r="D2104" t="str">
            <v>Ferme Marcolait S.E.N.C.</v>
          </cell>
          <cell r="E2104" t="str">
            <v>Marcotte(François et Stéphane)</v>
          </cell>
          <cell r="F2104" t="str">
            <v>980, rang 10</v>
          </cell>
          <cell r="G2104" t="str">
            <v>Ham-Nord</v>
          </cell>
          <cell r="H2104" t="str">
            <v>G0P1A0</v>
          </cell>
          <cell r="I2104">
            <v>819</v>
          </cell>
          <cell r="J2104">
            <v>3442003</v>
          </cell>
          <cell r="K2104">
            <v>125</v>
          </cell>
          <cell r="L2104">
            <v>26791</v>
          </cell>
          <cell r="M2104">
            <v>108</v>
          </cell>
          <cell r="N2104">
            <v>32841</v>
          </cell>
        </row>
        <row r="2105">
          <cell r="A2105">
            <v>1153386</v>
          </cell>
          <cell r="B2105" t="str">
            <v>08</v>
          </cell>
          <cell r="C2105" t="str">
            <v>Abitibi-Témiscamingue</v>
          </cell>
          <cell r="D2105" t="str">
            <v>Ferme Geo. Mercier et Associés</v>
          </cell>
          <cell r="E2105" t="str">
            <v>Mercier(Georges-Henri)</v>
          </cell>
          <cell r="F2105" t="str">
            <v>1312, Route principale</v>
          </cell>
          <cell r="G2105" t="str">
            <v>Cléricy</v>
          </cell>
          <cell r="H2105" t="str">
            <v>J0Z1P0</v>
          </cell>
          <cell r="I2105">
            <v>819</v>
          </cell>
          <cell r="J2105">
            <v>6372021</v>
          </cell>
          <cell r="K2105">
            <v>37</v>
          </cell>
          <cell r="L2105">
            <v>5694</v>
          </cell>
          <cell r="M2105">
            <v>29</v>
          </cell>
          <cell r="N2105">
            <v>2231</v>
          </cell>
        </row>
        <row r="2106">
          <cell r="A2106">
            <v>1155746</v>
          </cell>
          <cell r="B2106" t="str">
            <v>05</v>
          </cell>
          <cell r="C2106" t="str">
            <v>Estrie</v>
          </cell>
          <cell r="D2106" t="str">
            <v>Brazel(Michaël)</v>
          </cell>
          <cell r="E2106" t="str">
            <v>Brazel(Michaël)</v>
          </cell>
          <cell r="F2106" t="str">
            <v>55, rue Principale</v>
          </cell>
          <cell r="G2106" t="str">
            <v>Saint-Isidore-de-Clifton</v>
          </cell>
          <cell r="H2106" t="str">
            <v>J0B2X0</v>
          </cell>
          <cell r="I2106">
            <v>819</v>
          </cell>
          <cell r="J2106">
            <v>6581151</v>
          </cell>
          <cell r="K2106">
            <v>18</v>
          </cell>
          <cell r="L2106">
            <v>2484</v>
          </cell>
          <cell r="M2106">
            <v>17</v>
          </cell>
          <cell r="N2106">
            <v>5371</v>
          </cell>
        </row>
        <row r="2107">
          <cell r="A2107">
            <v>1156314</v>
          </cell>
          <cell r="B2107" t="str">
            <v>08</v>
          </cell>
          <cell r="C2107" t="str">
            <v>Abitibi-Témiscamingue</v>
          </cell>
          <cell r="D2107" t="str">
            <v>Trudel(Jacques)</v>
          </cell>
          <cell r="F2107" t="str">
            <v>818, route 391</v>
          </cell>
          <cell r="G2107" t="str">
            <v>Béarn</v>
          </cell>
          <cell r="H2107" t="str">
            <v>J0Z1G0</v>
          </cell>
          <cell r="I2107">
            <v>819</v>
          </cell>
          <cell r="J2107">
            <v>7232111</v>
          </cell>
          <cell r="K2107">
            <v>59</v>
          </cell>
          <cell r="L2107">
            <v>22888</v>
          </cell>
          <cell r="M2107">
            <v>27</v>
          </cell>
          <cell r="N2107">
            <v>4839</v>
          </cell>
        </row>
        <row r="2108">
          <cell r="A2108">
            <v>1158005</v>
          </cell>
          <cell r="B2108" t="str">
            <v>01</v>
          </cell>
          <cell r="C2108" t="str">
            <v>Bas-Saint-Laurent</v>
          </cell>
          <cell r="D2108" t="str">
            <v>Ouellet(Michel)</v>
          </cell>
          <cell r="F2108" t="str">
            <v>124 chemin des Raymond</v>
          </cell>
          <cell r="G2108" t="str">
            <v>Rivière-du-Loup</v>
          </cell>
          <cell r="H2108" t="str">
            <v>G5R5X4</v>
          </cell>
          <cell r="I2108">
            <v>418</v>
          </cell>
          <cell r="J2108">
            <v>8625366</v>
          </cell>
          <cell r="K2108">
            <v>55</v>
          </cell>
          <cell r="L2108">
            <v>10176</v>
          </cell>
          <cell r="M2108">
            <v>54</v>
          </cell>
          <cell r="N2108">
            <v>11707</v>
          </cell>
        </row>
        <row r="2109">
          <cell r="A2109">
            <v>1159011</v>
          </cell>
          <cell r="B2109" t="str">
            <v>15</v>
          </cell>
          <cell r="C2109" t="str">
            <v>Laurentides</v>
          </cell>
          <cell r="D2109" t="str">
            <v>Ferme F.P. Raymond S.E.N.C.</v>
          </cell>
          <cell r="E2109" t="str">
            <v>Raymond(Francois et Pascal)</v>
          </cell>
          <cell r="F2109" t="str">
            <v>1551, chemin Adolphe-Chapleau</v>
          </cell>
          <cell r="G2109" t="str">
            <v>Mont-Laurier</v>
          </cell>
          <cell r="H2109" t="str">
            <v>J9L3G3</v>
          </cell>
          <cell r="I2109">
            <v>819</v>
          </cell>
          <cell r="J2109">
            <v>6233395</v>
          </cell>
          <cell r="K2109">
            <v>143</v>
          </cell>
          <cell r="L2109">
            <v>24154</v>
          </cell>
          <cell r="M2109">
            <v>138</v>
          </cell>
          <cell r="N2109">
            <v>52391</v>
          </cell>
        </row>
        <row r="2110">
          <cell r="A2110">
            <v>1159664</v>
          </cell>
          <cell r="B2110" t="str">
            <v>17</v>
          </cell>
          <cell r="C2110" t="str">
            <v>Centre-du-Québec</v>
          </cell>
          <cell r="D2110" t="str">
            <v>Côté(Chantal)</v>
          </cell>
          <cell r="E2110" t="str">
            <v>Côté(Chantal)</v>
          </cell>
          <cell r="F2110" t="str">
            <v>60 rang 2</v>
          </cell>
          <cell r="G2110" t="str">
            <v>Notre-Dame-de-Ham</v>
          </cell>
          <cell r="H2110" t="str">
            <v>G0P1C0</v>
          </cell>
          <cell r="I2110">
            <v>819</v>
          </cell>
          <cell r="J2110">
            <v>3445610</v>
          </cell>
          <cell r="K2110">
            <v>27</v>
          </cell>
          <cell r="L2110">
            <v>1227</v>
          </cell>
          <cell r="M2110">
            <v>27</v>
          </cell>
          <cell r="N2110">
            <v>1741</v>
          </cell>
        </row>
        <row r="2111">
          <cell r="A2111">
            <v>1162411</v>
          </cell>
          <cell r="B2111" t="str">
            <v>16</v>
          </cell>
          <cell r="C2111" t="str">
            <v>Montérégie</v>
          </cell>
          <cell r="D2111" t="str">
            <v>Benjamin(Patrice)</v>
          </cell>
          <cell r="F2111" t="str">
            <v>105, rang Gordon</v>
          </cell>
          <cell r="G2111" t="str">
            <v>Brigham</v>
          </cell>
          <cell r="H2111" t="str">
            <v>J2K5A1</v>
          </cell>
          <cell r="I2111">
            <v>450</v>
          </cell>
          <cell r="J2111">
            <v>2636094</v>
          </cell>
          <cell r="K2111">
            <v>19</v>
          </cell>
          <cell r="L2111">
            <v>1914</v>
          </cell>
          <cell r="M2111">
            <v>22</v>
          </cell>
          <cell r="N2111">
            <v>3257</v>
          </cell>
        </row>
        <row r="2112">
          <cell r="A2112">
            <v>1163070</v>
          </cell>
          <cell r="B2112" t="str">
            <v>05</v>
          </cell>
          <cell r="C2112" t="str">
            <v>Estrie</v>
          </cell>
          <cell r="D2112" t="str">
            <v>Ferme Caron, Spooner et Fils S.E.N.C.</v>
          </cell>
          <cell r="E2112" t="str">
            <v>Caron(Nicole)</v>
          </cell>
          <cell r="F2112" t="str">
            <v>777, route 108 Est</v>
          </cell>
          <cell r="G2112" t="str">
            <v>Cookshire-Eaton</v>
          </cell>
          <cell r="H2112" t="str">
            <v>J0B1M0</v>
          </cell>
          <cell r="I2112">
            <v>819</v>
          </cell>
          <cell r="J2112">
            <v>8755249</v>
          </cell>
          <cell r="K2112">
            <v>49</v>
          </cell>
          <cell r="L2112">
            <v>7884</v>
          </cell>
          <cell r="M2112">
            <v>50</v>
          </cell>
          <cell r="N2112">
            <v>12620</v>
          </cell>
        </row>
        <row r="2113">
          <cell r="A2113">
            <v>1169697</v>
          </cell>
          <cell r="B2113" t="str">
            <v>12</v>
          </cell>
          <cell r="C2113" t="str">
            <v>Chaudière-Appalaches</v>
          </cell>
          <cell r="D2113" t="str">
            <v>Ferme I.J.P inc.</v>
          </cell>
          <cell r="E2113" t="str">
            <v>Thivierge(Ian)</v>
          </cell>
          <cell r="F2113" t="str">
            <v>1129, Rang 1</v>
          </cell>
          <cell r="G2113" t="str">
            <v>Saint-Frédéric</v>
          </cell>
          <cell r="H2113" t="str">
            <v>G0N1P0</v>
          </cell>
          <cell r="I2113">
            <v>418</v>
          </cell>
          <cell r="J2113">
            <v>4261126</v>
          </cell>
          <cell r="K2113">
            <v>51</v>
          </cell>
          <cell r="L2113">
            <v>8392</v>
          </cell>
          <cell r="M2113">
            <v>53</v>
          </cell>
          <cell r="N2113">
            <v>3684</v>
          </cell>
        </row>
        <row r="2114">
          <cell r="A2114">
            <v>1175611</v>
          </cell>
          <cell r="B2114" t="str">
            <v>04</v>
          </cell>
          <cell r="C2114" t="str">
            <v>Mauricie</v>
          </cell>
          <cell r="D2114" t="str">
            <v>Ferme Gravel R.S.J.M. inc.</v>
          </cell>
          <cell r="E2114" t="str">
            <v>Gravel(René)</v>
          </cell>
          <cell r="F2114" t="str">
            <v>140, rang Sainte-Elizabeth</v>
          </cell>
          <cell r="G2114" t="str">
            <v>Saint-Prosper (de Mauricie)</v>
          </cell>
          <cell r="H2114" t="str">
            <v>G0X3A0</v>
          </cell>
          <cell r="I2114">
            <v>418</v>
          </cell>
          <cell r="J2114">
            <v>3283640</v>
          </cell>
          <cell r="K2114">
            <v>16</v>
          </cell>
          <cell r="L2114">
            <v>2684</v>
          </cell>
          <cell r="M2114">
            <v>21</v>
          </cell>
          <cell r="N2114">
            <v>2155</v>
          </cell>
        </row>
        <row r="2115">
          <cell r="A2115">
            <v>1178433</v>
          </cell>
          <cell r="B2115" t="str">
            <v>01</v>
          </cell>
          <cell r="C2115" t="str">
            <v>Bas-Saint-Laurent</v>
          </cell>
          <cell r="D2115" t="str">
            <v>128151 Canada inc.</v>
          </cell>
          <cell r="E2115" t="str">
            <v>Harrisson(Guylaine)</v>
          </cell>
          <cell r="F2115" t="str">
            <v>80, route 132 Est</v>
          </cell>
          <cell r="G2115" t="str">
            <v>Sayabec</v>
          </cell>
          <cell r="H2115" t="str">
            <v>G0J3K0</v>
          </cell>
          <cell r="I2115">
            <v>418</v>
          </cell>
          <cell r="J2115">
            <v>5363547</v>
          </cell>
          <cell r="K2115">
            <v>121</v>
          </cell>
          <cell r="L2115">
            <v>29555</v>
          </cell>
          <cell r="M2115">
            <v>126</v>
          </cell>
          <cell r="N2115">
            <v>27444</v>
          </cell>
        </row>
        <row r="2116">
          <cell r="A2116">
            <v>1189836</v>
          </cell>
          <cell r="B2116" t="str">
            <v>03</v>
          </cell>
          <cell r="C2116" t="str">
            <v>Capitale-Nationale</v>
          </cell>
          <cell r="D2116" t="str">
            <v>Létourneau(Claude)</v>
          </cell>
          <cell r="F2116" t="str">
            <v>3086, chemin Royal</v>
          </cell>
          <cell r="G2116" t="str">
            <v>Sainte-Famille,I.O.</v>
          </cell>
          <cell r="H2116" t="str">
            <v>G0A3P0</v>
          </cell>
          <cell r="I2116">
            <v>418</v>
          </cell>
          <cell r="J2116">
            <v>8293508</v>
          </cell>
          <cell r="K2116">
            <v>20</v>
          </cell>
          <cell r="L2116">
            <v>925</v>
          </cell>
          <cell r="M2116">
            <v>25</v>
          </cell>
          <cell r="N2116">
            <v>925</v>
          </cell>
        </row>
        <row r="2117">
          <cell r="A2117">
            <v>1191857</v>
          </cell>
          <cell r="B2117" t="str">
            <v>01</v>
          </cell>
          <cell r="C2117" t="str">
            <v>Bas-Saint-Laurent</v>
          </cell>
          <cell r="D2117" t="str">
            <v>Roussel(Jean-Nil)</v>
          </cell>
          <cell r="F2117" t="str">
            <v>59 Rang St-Alfred Sud</v>
          </cell>
          <cell r="G2117" t="str">
            <v>Amqui</v>
          </cell>
          <cell r="H2117" t="str">
            <v>G5J1A2</v>
          </cell>
          <cell r="I2117">
            <v>418</v>
          </cell>
          <cell r="J2117">
            <v>6294406</v>
          </cell>
          <cell r="K2117">
            <v>34</v>
          </cell>
          <cell r="L2117">
            <v>3348</v>
          </cell>
          <cell r="M2117">
            <v>37</v>
          </cell>
          <cell r="N2117">
            <v>3348</v>
          </cell>
        </row>
        <row r="2118">
          <cell r="A2118">
            <v>1192434</v>
          </cell>
          <cell r="B2118" t="str">
            <v>08</v>
          </cell>
          <cell r="C2118" t="str">
            <v>Abitibi-Témiscamingue</v>
          </cell>
          <cell r="D2118" t="str">
            <v>Ferme Charlie S.E.N.C.</v>
          </cell>
          <cell r="E2118" t="str">
            <v>Généreux(Richard)</v>
          </cell>
          <cell r="F2118" t="str">
            <v>663, rang 3</v>
          </cell>
          <cell r="G2118" t="str">
            <v>Guérin</v>
          </cell>
          <cell r="H2118" t="str">
            <v>J0Z2E0</v>
          </cell>
          <cell r="I2118">
            <v>819</v>
          </cell>
          <cell r="J2118">
            <v>7842412</v>
          </cell>
          <cell r="K2118">
            <v>171</v>
          </cell>
          <cell r="L2118">
            <v>46949</v>
          </cell>
          <cell r="M2118">
            <v>166</v>
          </cell>
          <cell r="N2118">
            <v>45588</v>
          </cell>
        </row>
        <row r="2119">
          <cell r="A2119">
            <v>1198415</v>
          </cell>
          <cell r="B2119" t="str">
            <v>12</v>
          </cell>
          <cell r="C2119" t="str">
            <v>Chaudière-Appalaches</v>
          </cell>
          <cell r="D2119" t="str">
            <v>Paré(Bernard)</v>
          </cell>
          <cell r="F2119" t="str">
            <v>613, rang 3 Nord</v>
          </cell>
          <cell r="G2119" t="str">
            <v>Saint-Victor</v>
          </cell>
          <cell r="H2119" t="str">
            <v>G0M2B0</v>
          </cell>
          <cell r="I2119">
            <v>418</v>
          </cell>
          <cell r="J2119">
            <v>5885578</v>
          </cell>
          <cell r="K2119">
            <v>78</v>
          </cell>
          <cell r="L2119">
            <v>5103</v>
          </cell>
          <cell r="M2119">
            <v>75</v>
          </cell>
          <cell r="N2119">
            <v>4774</v>
          </cell>
        </row>
        <row r="2120">
          <cell r="A2120">
            <v>1199454</v>
          </cell>
          <cell r="B2120" t="str">
            <v>17</v>
          </cell>
          <cell r="C2120" t="str">
            <v>Centre-du-Québec</v>
          </cell>
          <cell r="D2120" t="str">
            <v>Carrier Martine &amp; Lespérance Patrick</v>
          </cell>
          <cell r="F2120" t="str">
            <v>1990, chemin Hamilton</v>
          </cell>
          <cell r="G2120" t="str">
            <v>Inverness</v>
          </cell>
          <cell r="H2120" t="str">
            <v>G0S1K0</v>
          </cell>
          <cell r="I2120">
            <v>418</v>
          </cell>
          <cell r="J2120">
            <v>4532151</v>
          </cell>
          <cell r="K2120">
            <v>15</v>
          </cell>
          <cell r="L2120">
            <v>2990</v>
          </cell>
          <cell r="M2120">
            <v>16</v>
          </cell>
          <cell r="N2120">
            <v>1964</v>
          </cell>
        </row>
        <row r="2121">
          <cell r="A2121">
            <v>1199819</v>
          </cell>
          <cell r="B2121" t="str">
            <v>17</v>
          </cell>
          <cell r="C2121" t="str">
            <v>Centre-du-Québec</v>
          </cell>
          <cell r="D2121" t="str">
            <v>Liberge(François)</v>
          </cell>
          <cell r="E2121" t="str">
            <v>Liberge(François)</v>
          </cell>
          <cell r="F2121" t="str">
            <v>66, rang 7 Ouest</v>
          </cell>
          <cell r="G2121" t="str">
            <v>Princeville</v>
          </cell>
          <cell r="H2121" t="str">
            <v>G6L4C3</v>
          </cell>
          <cell r="I2121">
            <v>819</v>
          </cell>
          <cell r="J2121">
            <v>3647889</v>
          </cell>
          <cell r="K2121">
            <v>82</v>
          </cell>
          <cell r="L2121">
            <v>25399</v>
          </cell>
          <cell r="M2121">
            <v>80</v>
          </cell>
          <cell r="N2121">
            <v>21595</v>
          </cell>
        </row>
        <row r="2122">
          <cell r="A2122">
            <v>1200013</v>
          </cell>
          <cell r="B2122" t="str">
            <v>16</v>
          </cell>
          <cell r="C2122" t="str">
            <v>Montérégie</v>
          </cell>
          <cell r="D2122" t="str">
            <v>Shawn and Patrick Chapman</v>
          </cell>
          <cell r="F2122" t="str">
            <v>232, chemin Carr</v>
          </cell>
          <cell r="G2122" t="str">
            <v>Godmanchester</v>
          </cell>
          <cell r="H2122" t="str">
            <v>J0S1H0</v>
          </cell>
          <cell r="I2122">
            <v>450</v>
          </cell>
          <cell r="J2122">
            <v>2649534</v>
          </cell>
          <cell r="K2122">
            <v>24</v>
          </cell>
          <cell r="L2122">
            <v>3833</v>
          </cell>
          <cell r="M2122">
            <v>24</v>
          </cell>
          <cell r="N2122">
            <v>5059</v>
          </cell>
        </row>
        <row r="2123">
          <cell r="A2123">
            <v>1200211</v>
          </cell>
          <cell r="B2123" t="str">
            <v>12</v>
          </cell>
          <cell r="C2123" t="str">
            <v>Chaudière-Appalaches</v>
          </cell>
          <cell r="D2123" t="str">
            <v>Ferme des Boisés S.E.N.C.</v>
          </cell>
          <cell r="E2123" t="str">
            <v>Marquis(Jean)</v>
          </cell>
          <cell r="F2123" t="str">
            <v>792, rang St-Alfred</v>
          </cell>
          <cell r="G2123" t="str">
            <v>Sainte-Hénédine</v>
          </cell>
          <cell r="H2123" t="str">
            <v>G0S2R0</v>
          </cell>
          <cell r="I2123">
            <v>418</v>
          </cell>
          <cell r="J2123">
            <v>9353067</v>
          </cell>
          <cell r="K2123">
            <v>38</v>
          </cell>
          <cell r="L2123">
            <v>9759</v>
          </cell>
          <cell r="M2123">
            <v>37</v>
          </cell>
          <cell r="N2123">
            <v>5958</v>
          </cell>
        </row>
        <row r="2124">
          <cell r="A2124">
            <v>1201425</v>
          </cell>
          <cell r="B2124" t="str">
            <v>14</v>
          </cell>
          <cell r="C2124" t="str">
            <v>Lanaudière</v>
          </cell>
          <cell r="D2124" t="str">
            <v>Ferme Rybel inc.</v>
          </cell>
          <cell r="E2124" t="str">
            <v>Emery(Francine)</v>
          </cell>
          <cell r="F2124" t="str">
            <v>81, 3e rang Brandon</v>
          </cell>
          <cell r="G2124" t="str">
            <v>Saint-Félix-de-Valois</v>
          </cell>
          <cell r="H2124" t="str">
            <v>J0K2M0</v>
          </cell>
          <cell r="I2124">
            <v>450</v>
          </cell>
          <cell r="J2124">
            <v>8892076</v>
          </cell>
          <cell r="K2124">
            <v>112</v>
          </cell>
          <cell r="L2124">
            <v>33628</v>
          </cell>
          <cell r="M2124">
            <v>52</v>
          </cell>
          <cell r="N2124">
            <v>22102</v>
          </cell>
        </row>
        <row r="2125">
          <cell r="A2125">
            <v>1202613</v>
          </cell>
          <cell r="B2125" t="str">
            <v>02</v>
          </cell>
          <cell r="C2125" t="str">
            <v>Saguenay-Lac-Saint-Jean</v>
          </cell>
          <cell r="D2125" t="str">
            <v>Gauthier(Paul)</v>
          </cell>
          <cell r="F2125" t="str">
            <v>369 rang 2</v>
          </cell>
          <cell r="G2125" t="str">
            <v>Saint-Eugène-d'Argentenay</v>
          </cell>
          <cell r="H2125" t="str">
            <v>G0W1B0</v>
          </cell>
          <cell r="I2125">
            <v>418</v>
          </cell>
          <cell r="J2125">
            <v>2760650</v>
          </cell>
          <cell r="K2125">
            <v>75</v>
          </cell>
          <cell r="L2125">
            <v>11155</v>
          </cell>
          <cell r="M2125">
            <v>78</v>
          </cell>
          <cell r="N2125">
            <v>18602</v>
          </cell>
        </row>
        <row r="2126">
          <cell r="A2126">
            <v>1203637</v>
          </cell>
          <cell r="B2126" t="str">
            <v>07</v>
          </cell>
          <cell r="C2126" t="str">
            <v>Outaouais</v>
          </cell>
          <cell r="D2126" t="str">
            <v>Dumouchel(Serge)</v>
          </cell>
          <cell r="F2126" t="str">
            <v>171 chemin Alary</v>
          </cell>
          <cell r="G2126" t="str">
            <v>Pontiac</v>
          </cell>
          <cell r="H2126" t="str">
            <v>J0X2G0</v>
          </cell>
          <cell r="I2126">
            <v>819</v>
          </cell>
          <cell r="J2126">
            <v>4552782</v>
          </cell>
          <cell r="K2126">
            <v>11</v>
          </cell>
        </row>
        <row r="2127">
          <cell r="A2127">
            <v>1203660</v>
          </cell>
          <cell r="B2127" t="str">
            <v>04</v>
          </cell>
          <cell r="C2127" t="str">
            <v>Mauricie</v>
          </cell>
          <cell r="D2127" t="str">
            <v>Samson(Mario)</v>
          </cell>
          <cell r="F2127" t="str">
            <v>1050, Avenue Principale</v>
          </cell>
          <cell r="G2127" t="str">
            <v>Saint-Élie-de-Caxton</v>
          </cell>
          <cell r="H2127" t="str">
            <v>G0X2N0</v>
          </cell>
          <cell r="I2127">
            <v>819</v>
          </cell>
          <cell r="J2127">
            <v>2213523</v>
          </cell>
          <cell r="K2127">
            <v>10</v>
          </cell>
          <cell r="L2127">
            <v>1738</v>
          </cell>
        </row>
        <row r="2128">
          <cell r="A2128">
            <v>1204239</v>
          </cell>
          <cell r="B2128" t="str">
            <v>14</v>
          </cell>
          <cell r="C2128" t="str">
            <v>Lanaudière</v>
          </cell>
          <cell r="D2128" t="str">
            <v>Ferme Silwa</v>
          </cell>
          <cell r="E2128" t="str">
            <v>Englis(Walter Ellenberger et Simone)</v>
          </cell>
          <cell r="F2128" t="str">
            <v>1111, rang Grande Chaloupe</v>
          </cell>
          <cell r="G2128" t="str">
            <v>Saint-Thomas</v>
          </cell>
          <cell r="H2128" t="str">
            <v>J0K3L0</v>
          </cell>
          <cell r="I2128">
            <v>450</v>
          </cell>
          <cell r="J2128">
            <v>7562027</v>
          </cell>
          <cell r="K2128">
            <v>340</v>
          </cell>
          <cell r="L2128">
            <v>50946</v>
          </cell>
          <cell r="M2128">
            <v>319</v>
          </cell>
          <cell r="N2128">
            <v>39879</v>
          </cell>
        </row>
        <row r="2129">
          <cell r="A2129">
            <v>1205814</v>
          </cell>
          <cell r="B2129" t="str">
            <v>09</v>
          </cell>
          <cell r="C2129" t="str">
            <v>Cote-Nord</v>
          </cell>
          <cell r="D2129" t="str">
            <v>Deschênes(Éric)</v>
          </cell>
          <cell r="F2129" t="str">
            <v>150, rue Principale Sud</v>
          </cell>
          <cell r="G2129" t="str">
            <v>Sacré-Coeur</v>
          </cell>
          <cell r="H2129" t="str">
            <v>G0T1Y0</v>
          </cell>
          <cell r="I2129">
            <v>418</v>
          </cell>
          <cell r="J2129">
            <v>2364385</v>
          </cell>
          <cell r="K2129">
            <v>131</v>
          </cell>
          <cell r="L2129">
            <v>32652</v>
          </cell>
          <cell r="M2129">
            <v>160</v>
          </cell>
          <cell r="N2129">
            <v>43019</v>
          </cell>
        </row>
        <row r="2130">
          <cell r="A2130">
            <v>1206416</v>
          </cell>
          <cell r="B2130" t="str">
            <v>05</v>
          </cell>
          <cell r="C2130" t="str">
            <v>Estrie</v>
          </cell>
          <cell r="D2130" t="str">
            <v>Marois(Denis)</v>
          </cell>
          <cell r="F2130" t="str">
            <v>111, 9ème Rang</v>
          </cell>
          <cell r="G2130" t="str">
            <v>Sainte-Anne-de-la-Rochelle</v>
          </cell>
          <cell r="H2130" t="str">
            <v>J0E2B0</v>
          </cell>
          <cell r="I2130">
            <v>450</v>
          </cell>
          <cell r="J2130">
            <v>5391031</v>
          </cell>
          <cell r="K2130">
            <v>22</v>
          </cell>
          <cell r="L2130">
            <v>3196</v>
          </cell>
          <cell r="M2130">
            <v>26</v>
          </cell>
          <cell r="N2130">
            <v>5662</v>
          </cell>
        </row>
        <row r="2131">
          <cell r="A2131">
            <v>1207737</v>
          </cell>
          <cell r="B2131" t="str">
            <v>08</v>
          </cell>
          <cell r="C2131" t="str">
            <v>Abitibi-Témiscamingue</v>
          </cell>
          <cell r="D2131" t="str">
            <v>Cloutier(Simon)</v>
          </cell>
          <cell r="F2131" t="str">
            <v>102, Chemin de la Rivière</v>
          </cell>
          <cell r="G2131" t="str">
            <v>Saint-Marc-de-Figuery</v>
          </cell>
          <cell r="H2131" t="str">
            <v>J0Y1J0</v>
          </cell>
          <cell r="I2131">
            <v>819</v>
          </cell>
          <cell r="J2131">
            <v>7328395</v>
          </cell>
          <cell r="K2131">
            <v>100</v>
          </cell>
          <cell r="L2131">
            <v>17414</v>
          </cell>
          <cell r="M2131">
            <v>100</v>
          </cell>
          <cell r="N2131">
            <v>6731</v>
          </cell>
        </row>
        <row r="2132">
          <cell r="A2132">
            <v>1207745</v>
          </cell>
          <cell r="B2132" t="str">
            <v>14</v>
          </cell>
          <cell r="C2132" t="str">
            <v>Lanaudière</v>
          </cell>
          <cell r="D2132" t="str">
            <v>9087-4157 Québec inc.</v>
          </cell>
          <cell r="E2132" t="str">
            <v>Parent(Patrick)</v>
          </cell>
          <cell r="F2132" t="str">
            <v>611, 38e avenue</v>
          </cell>
          <cell r="G2132" t="str">
            <v>Saint-Ambroise-de-Kildare</v>
          </cell>
          <cell r="H2132" t="str">
            <v>J0K1C0</v>
          </cell>
          <cell r="I2132">
            <v>450</v>
          </cell>
          <cell r="J2132">
            <v>7598096</v>
          </cell>
          <cell r="K2132">
            <v>37</v>
          </cell>
          <cell r="L2132">
            <v>5357</v>
          </cell>
          <cell r="M2132">
            <v>34</v>
          </cell>
          <cell r="N2132">
            <v>5664</v>
          </cell>
        </row>
        <row r="2133">
          <cell r="A2133">
            <v>1208248</v>
          </cell>
          <cell r="B2133" t="str">
            <v>05</v>
          </cell>
          <cell r="C2133" t="str">
            <v>Estrie</v>
          </cell>
          <cell r="D2133" t="str">
            <v>Desrosiers Louis &amp; Beaudoin Joanne</v>
          </cell>
          <cell r="F2133" t="str">
            <v>90 chemin St-Isidore</v>
          </cell>
          <cell r="G2133" t="str">
            <v>Martinville</v>
          </cell>
          <cell r="H2133" t="str">
            <v>J0B2A0</v>
          </cell>
          <cell r="I2133">
            <v>819</v>
          </cell>
          <cell r="J2133">
            <v>8359150</v>
          </cell>
          <cell r="K2133">
            <v>74</v>
          </cell>
          <cell r="L2133">
            <v>13530</v>
          </cell>
          <cell r="M2133">
            <v>75</v>
          </cell>
          <cell r="N2133">
            <v>21207</v>
          </cell>
        </row>
        <row r="2134">
          <cell r="A2134">
            <v>1208255</v>
          </cell>
          <cell r="B2134" t="str">
            <v>01</v>
          </cell>
          <cell r="C2134" t="str">
            <v>Bas-Saint-Laurent</v>
          </cell>
          <cell r="D2134" t="str">
            <v>Charest Lynda et Turcotte Rodrigue</v>
          </cell>
          <cell r="F2134" t="str">
            <v>366, route 132 Ouest</v>
          </cell>
          <cell r="G2134" t="str">
            <v>Grosses-Roches</v>
          </cell>
          <cell r="H2134" t="str">
            <v>G0J1K0</v>
          </cell>
          <cell r="I2134">
            <v>418</v>
          </cell>
          <cell r="J2134">
            <v>7338265</v>
          </cell>
          <cell r="K2134">
            <v>19</v>
          </cell>
        </row>
        <row r="2135">
          <cell r="A2135">
            <v>1209063</v>
          </cell>
          <cell r="B2135" t="str">
            <v>04</v>
          </cell>
          <cell r="C2135" t="str">
            <v>Mauricie</v>
          </cell>
          <cell r="D2135" t="str">
            <v>Gagnon(Claude)</v>
          </cell>
          <cell r="F2135" t="str">
            <v>349, rang Ouest</v>
          </cell>
          <cell r="G2135" t="str">
            <v>La Tuque</v>
          </cell>
          <cell r="H2135" t="str">
            <v>G0X1R0</v>
          </cell>
          <cell r="I2135">
            <v>819</v>
          </cell>
          <cell r="J2135">
            <v>5238701</v>
          </cell>
          <cell r="K2135">
            <v>48</v>
          </cell>
          <cell r="L2135">
            <v>27196</v>
          </cell>
        </row>
        <row r="2136">
          <cell r="A2136">
            <v>1210061</v>
          </cell>
          <cell r="B2136" t="str">
            <v>08</v>
          </cell>
          <cell r="C2136" t="str">
            <v>Abitibi-Témiscamingue</v>
          </cell>
          <cell r="D2136" t="str">
            <v>Ferme Bovyan</v>
          </cell>
          <cell r="E2136" t="str">
            <v>Sylvain(Diane Lapointe et Rémi)</v>
          </cell>
          <cell r="F2136" t="str">
            <v>1431, chemin de l'Abattoir</v>
          </cell>
          <cell r="G2136" t="str">
            <v>Taschereau</v>
          </cell>
          <cell r="H2136" t="str">
            <v>J0Z3N0</v>
          </cell>
          <cell r="I2136">
            <v>819</v>
          </cell>
          <cell r="J2136">
            <v>7962971</v>
          </cell>
          <cell r="K2136">
            <v>49</v>
          </cell>
          <cell r="L2136">
            <v>7088</v>
          </cell>
          <cell r="M2136">
            <v>49</v>
          </cell>
          <cell r="N2136">
            <v>15695</v>
          </cell>
        </row>
        <row r="2137">
          <cell r="A2137">
            <v>1210418</v>
          </cell>
          <cell r="B2137" t="str">
            <v>17</v>
          </cell>
          <cell r="C2137" t="str">
            <v>Centre-du-Québec</v>
          </cell>
          <cell r="D2137" t="str">
            <v>Bergeron(Danny)</v>
          </cell>
          <cell r="F2137" t="str">
            <v>227, rang 2 Sud</v>
          </cell>
          <cell r="G2137" t="str">
            <v>Saint-Ferdinand (d'Halifax)</v>
          </cell>
          <cell r="H2137" t="str">
            <v>G0N1N0</v>
          </cell>
          <cell r="I2137">
            <v>418</v>
          </cell>
          <cell r="J2137">
            <v>4284602</v>
          </cell>
          <cell r="K2137">
            <v>192</v>
          </cell>
          <cell r="L2137">
            <v>39382</v>
          </cell>
          <cell r="M2137">
            <v>207</v>
          </cell>
          <cell r="N2137">
            <v>45515</v>
          </cell>
        </row>
        <row r="2138">
          <cell r="A2138">
            <v>1211325</v>
          </cell>
          <cell r="B2138" t="str">
            <v>05</v>
          </cell>
          <cell r="C2138" t="str">
            <v>Estrie</v>
          </cell>
          <cell r="D2138" t="str">
            <v>Ferme McDuff et Fils S.E.N.C.</v>
          </cell>
          <cell r="E2138" t="str">
            <v>Duff(Marcel Mc)</v>
          </cell>
          <cell r="F2138" t="str">
            <v>239, rte de Mansonville C.P. 115</v>
          </cell>
          <cell r="G2138" t="str">
            <v>Potton</v>
          </cell>
          <cell r="H2138" t="str">
            <v>J0E1X0</v>
          </cell>
          <cell r="I2138">
            <v>450</v>
          </cell>
          <cell r="J2138">
            <v>2923727</v>
          </cell>
          <cell r="K2138">
            <v>292</v>
          </cell>
          <cell r="L2138">
            <v>55633</v>
          </cell>
          <cell r="M2138">
            <v>297</v>
          </cell>
          <cell r="N2138">
            <v>69538</v>
          </cell>
        </row>
        <row r="2139">
          <cell r="A2139">
            <v>1213065</v>
          </cell>
          <cell r="B2139" t="str">
            <v>12</v>
          </cell>
          <cell r="C2139" t="str">
            <v>Chaudière-Appalaches</v>
          </cell>
          <cell r="D2139" t="str">
            <v>Ferme d'Élevage Veilleux S.E.N.C.</v>
          </cell>
          <cell r="E2139" t="str">
            <v>Veilleux(Pascal)</v>
          </cell>
          <cell r="F2139" t="str">
            <v>170 rang 4 Sud</v>
          </cell>
          <cell r="G2139" t="str">
            <v>Saint-Victor</v>
          </cell>
          <cell r="H2139" t="str">
            <v>G0M2B0</v>
          </cell>
          <cell r="I2139">
            <v>418</v>
          </cell>
          <cell r="J2139">
            <v>5885745</v>
          </cell>
          <cell r="K2139">
            <v>31</v>
          </cell>
          <cell r="L2139">
            <v>4034</v>
          </cell>
          <cell r="M2139">
            <v>35</v>
          </cell>
          <cell r="N2139">
            <v>3622</v>
          </cell>
        </row>
        <row r="2140">
          <cell r="A2140">
            <v>1213362</v>
          </cell>
          <cell r="B2140" t="str">
            <v>02</v>
          </cell>
          <cell r="C2140" t="str">
            <v>Saguenay-Lac-Saint-Jean</v>
          </cell>
          <cell r="D2140" t="str">
            <v>Ferme des Grands-Ducs</v>
          </cell>
          <cell r="E2140" t="str">
            <v>Boisvert(Mylène)</v>
          </cell>
          <cell r="F2140" t="str">
            <v>4618, rang Nord</v>
          </cell>
          <cell r="G2140" t="str">
            <v>Saint-Félicien</v>
          </cell>
          <cell r="H2140" t="str">
            <v>G8K3B9</v>
          </cell>
          <cell r="I2140">
            <v>418</v>
          </cell>
          <cell r="J2140">
            <v>6795376</v>
          </cell>
          <cell r="N2140">
            <v>6535</v>
          </cell>
        </row>
        <row r="2141">
          <cell r="A2141">
            <v>1215110</v>
          </cell>
          <cell r="B2141" t="str">
            <v>02</v>
          </cell>
          <cell r="C2141" t="str">
            <v>Saguenay-Lac-Saint-Jean</v>
          </cell>
          <cell r="D2141" t="str">
            <v>Larouche(Sylvain)</v>
          </cell>
          <cell r="F2141" t="str">
            <v>2669 route 169</v>
          </cell>
          <cell r="G2141" t="str">
            <v>Saint-Félicien</v>
          </cell>
          <cell r="H2141" t="str">
            <v>G8K3A1</v>
          </cell>
          <cell r="I2141">
            <v>418</v>
          </cell>
          <cell r="J2141">
            <v>6799269</v>
          </cell>
          <cell r="K2141">
            <v>175</v>
          </cell>
          <cell r="L2141">
            <v>38364</v>
          </cell>
          <cell r="M2141">
            <v>170</v>
          </cell>
          <cell r="N2141">
            <v>34912</v>
          </cell>
        </row>
        <row r="2142">
          <cell r="A2142">
            <v>1221761</v>
          </cell>
          <cell r="B2142" t="str">
            <v>12</v>
          </cell>
          <cell r="C2142" t="str">
            <v>Chaudière-Appalaches</v>
          </cell>
          <cell r="D2142" t="str">
            <v>Dubé(Steve)</v>
          </cell>
          <cell r="F2142" t="str">
            <v>242, chemin des Belles-Amours</v>
          </cell>
          <cell r="G2142" t="str">
            <v>L'Islet</v>
          </cell>
          <cell r="H2142" t="str">
            <v>G0R2B0</v>
          </cell>
          <cell r="I2142">
            <v>418</v>
          </cell>
          <cell r="J2142">
            <v>2473548</v>
          </cell>
          <cell r="K2142">
            <v>49</v>
          </cell>
          <cell r="L2142">
            <v>9502</v>
          </cell>
          <cell r="M2142">
            <v>44</v>
          </cell>
          <cell r="N2142">
            <v>8286</v>
          </cell>
        </row>
        <row r="2143">
          <cell r="A2143">
            <v>1221910</v>
          </cell>
          <cell r="B2143" t="str">
            <v>16</v>
          </cell>
          <cell r="C2143" t="str">
            <v>Montérégie</v>
          </cell>
          <cell r="D2143" t="str">
            <v>Mason(Susan)</v>
          </cell>
          <cell r="F2143" t="str">
            <v>128, Fairmount Road</v>
          </cell>
          <cell r="G2143" t="str">
            <v>Lac-Brome</v>
          </cell>
          <cell r="H2143" t="str">
            <v>J0E1K0</v>
          </cell>
          <cell r="I2143">
            <v>450</v>
          </cell>
          <cell r="J2143">
            <v>2661702</v>
          </cell>
          <cell r="K2143">
            <v>45</v>
          </cell>
          <cell r="L2143">
            <v>5745</v>
          </cell>
          <cell r="M2143">
            <v>44</v>
          </cell>
          <cell r="N2143">
            <v>11472</v>
          </cell>
        </row>
        <row r="2144">
          <cell r="A2144">
            <v>1222322</v>
          </cell>
          <cell r="B2144" t="str">
            <v>01</v>
          </cell>
          <cell r="C2144" t="str">
            <v>Bas-Saint-Laurent</v>
          </cell>
          <cell r="D2144" t="str">
            <v>Ferme Garonis S.E.N.C.</v>
          </cell>
          <cell r="E2144" t="str">
            <v>Garon(Mario)</v>
          </cell>
          <cell r="F2144" t="str">
            <v>70 A, route 132 Ouest</v>
          </cell>
          <cell r="G2144" t="str">
            <v>Saint-Denis (de Kamouraska)</v>
          </cell>
          <cell r="H2144" t="str">
            <v>G0L2R0</v>
          </cell>
          <cell r="I2144">
            <v>418</v>
          </cell>
          <cell r="J2144">
            <v>4983652</v>
          </cell>
          <cell r="K2144">
            <v>28</v>
          </cell>
          <cell r="L2144">
            <v>3874</v>
          </cell>
          <cell r="M2144">
            <v>26</v>
          </cell>
          <cell r="N2144">
            <v>6318</v>
          </cell>
        </row>
        <row r="2145">
          <cell r="A2145">
            <v>1222934</v>
          </cell>
          <cell r="B2145" t="str">
            <v>07</v>
          </cell>
          <cell r="C2145" t="str">
            <v>Outaouais</v>
          </cell>
          <cell r="D2145" t="str">
            <v>Les Fermes Rolling Acres</v>
          </cell>
          <cell r="E2145" t="str">
            <v>Hamilton(Stephen L.)</v>
          </cell>
          <cell r="F2145" t="str">
            <v>C260 Heath Road, R.R. 3</v>
          </cell>
          <cell r="G2145" t="str">
            <v>Shawville</v>
          </cell>
          <cell r="H2145" t="str">
            <v>J0X2Y0</v>
          </cell>
          <cell r="I2145">
            <v>819</v>
          </cell>
          <cell r="J2145">
            <v>6473540</v>
          </cell>
          <cell r="K2145">
            <v>278</v>
          </cell>
          <cell r="L2145">
            <v>47621</v>
          </cell>
          <cell r="M2145">
            <v>296</v>
          </cell>
          <cell r="N2145">
            <v>35041</v>
          </cell>
        </row>
        <row r="2146">
          <cell r="A2146">
            <v>1222959</v>
          </cell>
          <cell r="B2146" t="str">
            <v>04</v>
          </cell>
          <cell r="C2146" t="str">
            <v>Mauricie</v>
          </cell>
          <cell r="D2146" t="str">
            <v>Hould(André)</v>
          </cell>
          <cell r="F2146" t="str">
            <v>800, chemin de la Station</v>
          </cell>
          <cell r="G2146" t="str">
            <v>Saint-Boniface</v>
          </cell>
          <cell r="H2146" t="str">
            <v>G0X2L0</v>
          </cell>
          <cell r="I2146">
            <v>819</v>
          </cell>
          <cell r="J2146">
            <v>5352367</v>
          </cell>
          <cell r="K2146">
            <v>114</v>
          </cell>
          <cell r="L2146">
            <v>31303</v>
          </cell>
          <cell r="M2146">
            <v>120</v>
          </cell>
          <cell r="N2146">
            <v>28471</v>
          </cell>
        </row>
        <row r="2147">
          <cell r="A2147">
            <v>1224344</v>
          </cell>
          <cell r="B2147" t="str">
            <v>07</v>
          </cell>
          <cell r="C2147" t="str">
            <v>Outaouais</v>
          </cell>
          <cell r="D2147" t="str">
            <v>Ferme Deschardins inc.</v>
          </cell>
          <cell r="E2147" t="str">
            <v>Desjardins(Michel)</v>
          </cell>
          <cell r="F2147" t="str">
            <v>1086 Chemin Filion</v>
          </cell>
          <cell r="G2147" t="str">
            <v>L'Ange-Gardien</v>
          </cell>
          <cell r="H2147" t="str">
            <v>J8L2W7</v>
          </cell>
          <cell r="I2147">
            <v>819</v>
          </cell>
          <cell r="J2147">
            <v>2818110</v>
          </cell>
          <cell r="K2147">
            <v>66</v>
          </cell>
          <cell r="L2147">
            <v>2740</v>
          </cell>
          <cell r="M2147">
            <v>68</v>
          </cell>
          <cell r="N2147">
            <v>632</v>
          </cell>
        </row>
        <row r="2148">
          <cell r="A2148">
            <v>1224518</v>
          </cell>
          <cell r="B2148" t="str">
            <v>01</v>
          </cell>
          <cell r="C2148" t="str">
            <v>Bas-Saint-Laurent</v>
          </cell>
          <cell r="D2148" t="str">
            <v>Pelletier(Pierre)</v>
          </cell>
          <cell r="E2148" t="str">
            <v>Pelletier(Julien)</v>
          </cell>
          <cell r="F2148" t="str">
            <v>1550, Grand Détour</v>
          </cell>
          <cell r="G2148" t="str">
            <v>Matane</v>
          </cell>
          <cell r="H2148" t="str">
            <v>G4W3M7</v>
          </cell>
          <cell r="I2148">
            <v>418</v>
          </cell>
          <cell r="J2148">
            <v>5622210</v>
          </cell>
          <cell r="K2148">
            <v>116</v>
          </cell>
          <cell r="L2148">
            <v>13094</v>
          </cell>
          <cell r="M2148">
            <v>141</v>
          </cell>
          <cell r="N2148">
            <v>16599</v>
          </cell>
        </row>
        <row r="2149">
          <cell r="A2149">
            <v>1224757</v>
          </cell>
          <cell r="B2149" t="str">
            <v>07</v>
          </cell>
          <cell r="C2149" t="str">
            <v>Outaouais</v>
          </cell>
          <cell r="D2149" t="str">
            <v>Allen(Mario)</v>
          </cell>
          <cell r="E2149" t="str">
            <v>Allen(Mario)</v>
          </cell>
          <cell r="F2149" t="str">
            <v>1973, route 148</v>
          </cell>
          <cell r="G2149" t="str">
            <v>Pontiac</v>
          </cell>
          <cell r="H2149" t="str">
            <v>J0X2G0</v>
          </cell>
          <cell r="I2149">
            <v>819</v>
          </cell>
          <cell r="J2149">
            <v>4552276</v>
          </cell>
          <cell r="K2149">
            <v>40</v>
          </cell>
          <cell r="L2149">
            <v>8873</v>
          </cell>
          <cell r="M2149">
            <v>42</v>
          </cell>
          <cell r="N2149">
            <v>7307</v>
          </cell>
        </row>
        <row r="2150">
          <cell r="A2150">
            <v>1225135</v>
          </cell>
          <cell r="B2150" t="str">
            <v>01</v>
          </cell>
          <cell r="C2150" t="str">
            <v>Bas-Saint-Laurent</v>
          </cell>
          <cell r="D2150" t="str">
            <v>Production F.A.T.</v>
          </cell>
          <cell r="E2150" t="str">
            <v>Turcotte(Alain)</v>
          </cell>
          <cell r="F2150" t="str">
            <v>78 rang 1</v>
          </cell>
          <cell r="G2150" t="str">
            <v>Esprit-Saint</v>
          </cell>
          <cell r="H2150" t="str">
            <v>G0K1A0</v>
          </cell>
          <cell r="I2150">
            <v>418</v>
          </cell>
          <cell r="J2150">
            <v>7793145</v>
          </cell>
          <cell r="K2150">
            <v>95</v>
          </cell>
          <cell r="L2150">
            <v>22266</v>
          </cell>
          <cell r="M2150">
            <v>101</v>
          </cell>
          <cell r="N2150">
            <v>23221</v>
          </cell>
        </row>
        <row r="2151">
          <cell r="A2151">
            <v>1227156</v>
          </cell>
          <cell r="B2151" t="str">
            <v>12</v>
          </cell>
          <cell r="C2151" t="str">
            <v>Chaudière-Appalaches</v>
          </cell>
          <cell r="D2151" t="str">
            <v>Lamontagne(François)</v>
          </cell>
          <cell r="F2151" t="str">
            <v>68, route 132</v>
          </cell>
          <cell r="G2151" t="str">
            <v>Saint-Michel-de-Bellechasse</v>
          </cell>
          <cell r="H2151" t="str">
            <v>G0R3S0</v>
          </cell>
          <cell r="I2151">
            <v>418</v>
          </cell>
          <cell r="J2151">
            <v>8843177</v>
          </cell>
          <cell r="K2151">
            <v>22</v>
          </cell>
          <cell r="L2151">
            <v>2943</v>
          </cell>
          <cell r="M2151">
            <v>22</v>
          </cell>
          <cell r="N2151">
            <v>4269</v>
          </cell>
        </row>
        <row r="2152">
          <cell r="A2152">
            <v>1228147</v>
          </cell>
          <cell r="B2152" t="str">
            <v>12</v>
          </cell>
          <cell r="C2152" t="str">
            <v>Chaudière-Appalaches</v>
          </cell>
          <cell r="D2152" t="str">
            <v>Buteau(Gilles)</v>
          </cell>
          <cell r="F2152" t="str">
            <v>551, Rang 4 Sud</v>
          </cell>
          <cell r="G2152" t="str">
            <v>Saint-Honoré-de-Shenley</v>
          </cell>
          <cell r="H2152" t="str">
            <v>G0M1V0</v>
          </cell>
          <cell r="I2152">
            <v>418</v>
          </cell>
          <cell r="J2152">
            <v>4856689</v>
          </cell>
          <cell r="K2152">
            <v>104</v>
          </cell>
          <cell r="L2152">
            <v>13594</v>
          </cell>
          <cell r="M2152">
            <v>95</v>
          </cell>
          <cell r="N2152">
            <v>19644</v>
          </cell>
        </row>
        <row r="2153">
          <cell r="A2153">
            <v>1229525</v>
          </cell>
          <cell r="B2153" t="str">
            <v>12</v>
          </cell>
          <cell r="C2153" t="str">
            <v>Chaudière-Appalaches</v>
          </cell>
          <cell r="D2153" t="str">
            <v>Ferme Shantan S.E.N.C.</v>
          </cell>
          <cell r="E2153" t="str">
            <v>Vallée( André Dubé et Chantale)</v>
          </cell>
          <cell r="F2153" t="str">
            <v>2185, chemin St-Julien</v>
          </cell>
          <cell r="G2153" t="str">
            <v>Saint-Julien</v>
          </cell>
          <cell r="H2153" t="str">
            <v>G0N1B0</v>
          </cell>
          <cell r="I2153">
            <v>418</v>
          </cell>
          <cell r="J2153">
            <v>4232377</v>
          </cell>
          <cell r="K2153">
            <v>26</v>
          </cell>
          <cell r="M2153">
            <v>29</v>
          </cell>
          <cell r="N2153">
            <v>2828</v>
          </cell>
        </row>
        <row r="2154">
          <cell r="A2154">
            <v>1230200</v>
          </cell>
          <cell r="B2154" t="str">
            <v>07</v>
          </cell>
          <cell r="C2154" t="str">
            <v>Outaouais</v>
          </cell>
          <cell r="D2154" t="str">
            <v>Hodgins(Randy)</v>
          </cell>
          <cell r="E2154" t="str">
            <v>Hodgins(Randy)</v>
          </cell>
          <cell r="F2154" t="str">
            <v>C630, 7th Concession</v>
          </cell>
          <cell r="G2154" t="str">
            <v>Clarendon</v>
          </cell>
          <cell r="H2154" t="str">
            <v>J0X2Y0</v>
          </cell>
          <cell r="I2154">
            <v>819</v>
          </cell>
          <cell r="J2154">
            <v>6475233</v>
          </cell>
          <cell r="K2154">
            <v>167</v>
          </cell>
          <cell r="L2154">
            <v>17873</v>
          </cell>
          <cell r="M2154">
            <v>167</v>
          </cell>
          <cell r="N2154">
            <v>20369</v>
          </cell>
        </row>
        <row r="2155">
          <cell r="A2155">
            <v>1230952</v>
          </cell>
          <cell r="B2155" t="str">
            <v>16</v>
          </cell>
          <cell r="C2155" t="str">
            <v>Montérégie</v>
          </cell>
          <cell r="D2155" t="str">
            <v>Ferme Bernard Mantha et Fils</v>
          </cell>
          <cell r="E2155" t="str">
            <v>Mantha(Bernard)</v>
          </cell>
          <cell r="F2155" t="str">
            <v>1267, chemin Shefford</v>
          </cell>
          <cell r="G2155" t="str">
            <v>Roxton Falls</v>
          </cell>
          <cell r="H2155" t="str">
            <v>J0H1E0</v>
          </cell>
          <cell r="I2155">
            <v>450</v>
          </cell>
          <cell r="J2155">
            <v>5482468</v>
          </cell>
          <cell r="K2155">
            <v>29</v>
          </cell>
          <cell r="L2155">
            <v>339</v>
          </cell>
          <cell r="M2155">
            <v>33</v>
          </cell>
          <cell r="N2155">
            <v>5635</v>
          </cell>
        </row>
        <row r="2156">
          <cell r="A2156">
            <v>1231786</v>
          </cell>
          <cell r="B2156" t="str">
            <v>01</v>
          </cell>
          <cell r="C2156" t="str">
            <v>Bas-Saint-Laurent</v>
          </cell>
          <cell r="D2156" t="str">
            <v>9104-4701 Québec inc.</v>
          </cell>
          <cell r="E2156" t="str">
            <v>Rioux(Bruno)</v>
          </cell>
          <cell r="F2156" t="str">
            <v>290, rang 2 Massé</v>
          </cell>
          <cell r="G2156" t="str">
            <v>Sainte-Jeanne-d'Arc</v>
          </cell>
          <cell r="H2156" t="str">
            <v>G0J2T0</v>
          </cell>
          <cell r="I2156">
            <v>418</v>
          </cell>
          <cell r="J2156">
            <v>7765396</v>
          </cell>
          <cell r="K2156">
            <v>23</v>
          </cell>
          <cell r="L2156">
            <v>2844</v>
          </cell>
          <cell r="M2156">
            <v>23</v>
          </cell>
          <cell r="N2156">
            <v>1446</v>
          </cell>
        </row>
        <row r="2157">
          <cell r="A2157">
            <v>1234467</v>
          </cell>
          <cell r="B2157" t="str">
            <v>17</v>
          </cell>
          <cell r="C2157" t="str">
            <v>Centre-du-Québec</v>
          </cell>
          <cell r="D2157" t="str">
            <v>Lamothe(Bernard)</v>
          </cell>
          <cell r="F2157" t="str">
            <v>805, rang 8</v>
          </cell>
          <cell r="G2157" t="str">
            <v>Saint-Wenceslas</v>
          </cell>
          <cell r="H2157" t="str">
            <v>G0Z1J0</v>
          </cell>
          <cell r="I2157">
            <v>819</v>
          </cell>
          <cell r="J2157">
            <v>2247624</v>
          </cell>
          <cell r="K2157">
            <v>81</v>
          </cell>
          <cell r="L2157">
            <v>6622</v>
          </cell>
          <cell r="M2157">
            <v>83</v>
          </cell>
          <cell r="N2157">
            <v>7520</v>
          </cell>
        </row>
        <row r="2158">
          <cell r="A2158">
            <v>1234525</v>
          </cell>
          <cell r="B2158" t="str">
            <v>12</v>
          </cell>
          <cell r="C2158" t="str">
            <v>Chaudière-Appalaches</v>
          </cell>
          <cell r="D2158" t="str">
            <v>Poirier(François)</v>
          </cell>
          <cell r="F2158" t="str">
            <v>1062, rang St-Pierre</v>
          </cell>
          <cell r="G2158" t="str">
            <v>Sainte-Agathe-de-Lotbinière</v>
          </cell>
          <cell r="H2158" t="str">
            <v>G0S2A0</v>
          </cell>
          <cell r="I2158">
            <v>418</v>
          </cell>
          <cell r="J2158">
            <v>5992630</v>
          </cell>
          <cell r="K2158">
            <v>243</v>
          </cell>
          <cell r="L2158">
            <v>36338</v>
          </cell>
          <cell r="M2158">
            <v>245</v>
          </cell>
          <cell r="N2158">
            <v>31273</v>
          </cell>
        </row>
        <row r="2159">
          <cell r="A2159">
            <v>1236199</v>
          </cell>
          <cell r="B2159" t="str">
            <v>05</v>
          </cell>
          <cell r="C2159" t="str">
            <v>Estrie</v>
          </cell>
          <cell r="D2159" t="str">
            <v>Ferme Pépin S.E.N.C.</v>
          </cell>
          <cell r="E2159" t="str">
            <v>Pépin(Claire Hamel)</v>
          </cell>
          <cell r="F2159" t="str">
            <v>118, Rang 1</v>
          </cell>
          <cell r="G2159" t="str">
            <v>Saint-Ludger</v>
          </cell>
          <cell r="H2159" t="str">
            <v>G0M1W0</v>
          </cell>
          <cell r="I2159">
            <v>819</v>
          </cell>
          <cell r="J2159">
            <v>5485154</v>
          </cell>
          <cell r="K2159">
            <v>42</v>
          </cell>
          <cell r="L2159">
            <v>9337</v>
          </cell>
          <cell r="M2159">
            <v>41</v>
          </cell>
          <cell r="N2159">
            <v>4317</v>
          </cell>
        </row>
        <row r="2160">
          <cell r="A2160">
            <v>1243542</v>
          </cell>
          <cell r="B2160" t="str">
            <v>05</v>
          </cell>
          <cell r="C2160" t="str">
            <v>Estrie</v>
          </cell>
          <cell r="D2160" t="str">
            <v>Ferme VMDFG S.E.N.C.</v>
          </cell>
          <cell r="E2160" t="str">
            <v>Chabot(François)</v>
          </cell>
          <cell r="F2160" t="str">
            <v>990, route 108</v>
          </cell>
          <cell r="G2160" t="str">
            <v>Cookshire-Eaton</v>
          </cell>
          <cell r="H2160" t="str">
            <v>J0B1M0</v>
          </cell>
          <cell r="I2160">
            <v>819</v>
          </cell>
          <cell r="J2160">
            <v>8723298</v>
          </cell>
          <cell r="K2160">
            <v>13</v>
          </cell>
          <cell r="L2160">
            <v>1710</v>
          </cell>
          <cell r="M2160">
            <v>15</v>
          </cell>
          <cell r="N2160">
            <v>3315</v>
          </cell>
        </row>
        <row r="2161">
          <cell r="A2161">
            <v>1246511</v>
          </cell>
          <cell r="B2161" t="str">
            <v>17</v>
          </cell>
          <cell r="C2161" t="str">
            <v>Centre-du-Québec</v>
          </cell>
          <cell r="D2161" t="str">
            <v>Laroche(Éric)</v>
          </cell>
          <cell r="E2161" t="str">
            <v>Laroche(Éric)</v>
          </cell>
          <cell r="F2161" t="str">
            <v>86, 7e rang Ouest</v>
          </cell>
          <cell r="G2161" t="str">
            <v>Princeville</v>
          </cell>
          <cell r="H2161" t="str">
            <v>G6L4C3</v>
          </cell>
          <cell r="I2161">
            <v>819</v>
          </cell>
          <cell r="J2161">
            <v>3645107</v>
          </cell>
          <cell r="K2161">
            <v>31</v>
          </cell>
          <cell r="L2161">
            <v>2324</v>
          </cell>
          <cell r="M2161">
            <v>28</v>
          </cell>
        </row>
        <row r="2162">
          <cell r="A2162">
            <v>1246917</v>
          </cell>
          <cell r="B2162" t="str">
            <v>12</v>
          </cell>
          <cell r="C2162" t="str">
            <v>Chaudière-Appalaches</v>
          </cell>
          <cell r="D2162" t="str">
            <v>Huppé(Gilbert)</v>
          </cell>
          <cell r="F2162" t="str">
            <v>7155, rang 3</v>
          </cell>
          <cell r="G2162" t="str">
            <v>Thetford Mines</v>
          </cell>
          <cell r="H2162" t="str">
            <v>G6H3G8</v>
          </cell>
          <cell r="I2162">
            <v>418</v>
          </cell>
          <cell r="J2162">
            <v>3383310</v>
          </cell>
          <cell r="L2162">
            <v>3495</v>
          </cell>
          <cell r="N2162">
            <v>264</v>
          </cell>
        </row>
        <row r="2163">
          <cell r="A2163">
            <v>1248947</v>
          </cell>
          <cell r="B2163" t="str">
            <v>05</v>
          </cell>
          <cell r="C2163" t="str">
            <v>Estrie</v>
          </cell>
          <cell r="D2163" t="str">
            <v>Bélanger Kimberly &amp; MacLeod Elliott</v>
          </cell>
          <cell r="F2163" t="str">
            <v>10475, route 143</v>
          </cell>
          <cell r="G2163" t="str">
            <v>Stanstead-Est</v>
          </cell>
          <cell r="H2163" t="str">
            <v>J0B3E0</v>
          </cell>
          <cell r="I2163">
            <v>819</v>
          </cell>
          <cell r="J2163">
            <v>8385141</v>
          </cell>
          <cell r="K2163">
            <v>36</v>
          </cell>
          <cell r="L2163">
            <v>3420</v>
          </cell>
          <cell r="M2163">
            <v>34</v>
          </cell>
          <cell r="N2163">
            <v>5708</v>
          </cell>
        </row>
        <row r="2164">
          <cell r="A2164">
            <v>1249010</v>
          </cell>
          <cell r="B2164" t="str">
            <v>02</v>
          </cell>
          <cell r="C2164" t="str">
            <v>Saguenay-Lac-Saint-Jean</v>
          </cell>
          <cell r="D2164" t="str">
            <v>Simard(Denis)</v>
          </cell>
          <cell r="F2164" t="str">
            <v>174 boul. Dumas</v>
          </cell>
          <cell r="G2164" t="str">
            <v>Petit-Saguenay</v>
          </cell>
          <cell r="H2164" t="str">
            <v>G0V1N0</v>
          </cell>
          <cell r="I2164">
            <v>418</v>
          </cell>
          <cell r="J2164">
            <v>2722881</v>
          </cell>
          <cell r="K2164">
            <v>46</v>
          </cell>
          <cell r="L2164">
            <v>6169</v>
          </cell>
          <cell r="M2164">
            <v>49</v>
          </cell>
          <cell r="N2164">
            <v>4628</v>
          </cell>
        </row>
        <row r="2165">
          <cell r="A2165">
            <v>1249325</v>
          </cell>
          <cell r="B2165" t="str">
            <v>16</v>
          </cell>
          <cell r="C2165" t="str">
            <v>Montérégie</v>
          </cell>
          <cell r="D2165" t="str">
            <v>Coutu(Roland)</v>
          </cell>
          <cell r="F2165" t="str">
            <v>377 avenue des Érables</v>
          </cell>
          <cell r="G2165" t="str">
            <v>Brigham</v>
          </cell>
          <cell r="H2165" t="str">
            <v>J2K4C6</v>
          </cell>
          <cell r="I2165">
            <v>450</v>
          </cell>
          <cell r="J2165">
            <v>2634070</v>
          </cell>
          <cell r="K2165">
            <v>37</v>
          </cell>
          <cell r="L2165">
            <v>2314</v>
          </cell>
          <cell r="M2165">
            <v>37</v>
          </cell>
          <cell r="N2165">
            <v>2314</v>
          </cell>
        </row>
        <row r="2166">
          <cell r="A2166">
            <v>1249549</v>
          </cell>
          <cell r="B2166" t="str">
            <v>17</v>
          </cell>
          <cell r="C2166" t="str">
            <v>Centre-du-Québec</v>
          </cell>
          <cell r="D2166" t="str">
            <v>Carrier(René)</v>
          </cell>
          <cell r="F2166" t="str">
            <v>1976 rang 5 Est</v>
          </cell>
          <cell r="G2166" t="str">
            <v>Inverness</v>
          </cell>
          <cell r="H2166" t="str">
            <v>G0S1K0</v>
          </cell>
          <cell r="I2166">
            <v>418</v>
          </cell>
          <cell r="J2166">
            <v>4533385</v>
          </cell>
          <cell r="K2166">
            <v>43</v>
          </cell>
          <cell r="L2166">
            <v>7588</v>
          </cell>
          <cell r="M2166">
            <v>41</v>
          </cell>
          <cell r="N2166">
            <v>8195</v>
          </cell>
        </row>
        <row r="2167">
          <cell r="A2167">
            <v>1250406</v>
          </cell>
          <cell r="B2167" t="str">
            <v>12</v>
          </cell>
          <cell r="C2167" t="str">
            <v>Chaudière-Appalaches</v>
          </cell>
          <cell r="D2167" t="str">
            <v>Sylvain(Fabien)</v>
          </cell>
          <cell r="F2167" t="str">
            <v>933, Route 276</v>
          </cell>
          <cell r="G2167" t="str">
            <v>Saint-Frédéric</v>
          </cell>
          <cell r="H2167" t="str">
            <v>G0N1P0</v>
          </cell>
          <cell r="I2167">
            <v>418</v>
          </cell>
          <cell r="J2167">
            <v>4262388</v>
          </cell>
          <cell r="K2167">
            <v>18</v>
          </cell>
          <cell r="L2167">
            <v>705</v>
          </cell>
          <cell r="M2167">
            <v>15</v>
          </cell>
          <cell r="N2167">
            <v>265</v>
          </cell>
        </row>
        <row r="2168">
          <cell r="A2168">
            <v>1254739</v>
          </cell>
          <cell r="B2168" t="str">
            <v>08</v>
          </cell>
          <cell r="C2168" t="str">
            <v>Abitibi-Témiscamingue</v>
          </cell>
          <cell r="D2168" t="str">
            <v>Ferme Gilles Paquin inc.</v>
          </cell>
          <cell r="E2168" t="str">
            <v>Paquin(Gilles)</v>
          </cell>
          <cell r="F2168" t="str">
            <v>2100, rang 3</v>
          </cell>
          <cell r="G2168" t="str">
            <v>Rollet</v>
          </cell>
          <cell r="H2168" t="str">
            <v>J0Z3J0</v>
          </cell>
          <cell r="I2168">
            <v>819</v>
          </cell>
          <cell r="J2168">
            <v>4934488</v>
          </cell>
          <cell r="K2168">
            <v>214</v>
          </cell>
          <cell r="L2168">
            <v>29764</v>
          </cell>
          <cell r="M2168">
            <v>224</v>
          </cell>
          <cell r="N2168">
            <v>15999</v>
          </cell>
        </row>
        <row r="2169">
          <cell r="A2169">
            <v>1260561</v>
          </cell>
          <cell r="B2169" t="str">
            <v>01</v>
          </cell>
          <cell r="C2169" t="str">
            <v>Bas-Saint-Laurent</v>
          </cell>
          <cell r="D2169" t="str">
            <v>Bélanger Michel &amp; Lavoie Rachelle</v>
          </cell>
          <cell r="F2169" t="str">
            <v>2769 route 132 est</v>
          </cell>
          <cell r="G2169" t="str">
            <v>Saint-Ulric</v>
          </cell>
          <cell r="H2169" t="str">
            <v>G0J3H0</v>
          </cell>
          <cell r="I2169">
            <v>418</v>
          </cell>
          <cell r="J2169">
            <v>7379315</v>
          </cell>
          <cell r="K2169">
            <v>17</v>
          </cell>
          <cell r="L2169">
            <v>340</v>
          </cell>
          <cell r="M2169">
            <v>18</v>
          </cell>
          <cell r="N2169">
            <v>360</v>
          </cell>
        </row>
        <row r="2170">
          <cell r="A2170">
            <v>1260769</v>
          </cell>
          <cell r="B2170" t="str">
            <v>12</v>
          </cell>
          <cell r="C2170" t="str">
            <v>Chaudière-Appalaches</v>
          </cell>
          <cell r="D2170" t="str">
            <v>Faucher(Eric)</v>
          </cell>
          <cell r="F2170" t="str">
            <v>638, route Grande Ligne</v>
          </cell>
          <cell r="G2170" t="str">
            <v>Saint-Ferdinand (d'Halifax)</v>
          </cell>
          <cell r="H2170" t="str">
            <v>G0N1N0</v>
          </cell>
          <cell r="I2170">
            <v>418</v>
          </cell>
          <cell r="J2170">
            <v>4289948</v>
          </cell>
          <cell r="K2170">
            <v>22</v>
          </cell>
          <cell r="M2170">
            <v>18</v>
          </cell>
        </row>
        <row r="2171">
          <cell r="A2171">
            <v>1260959</v>
          </cell>
          <cell r="B2171" t="str">
            <v>12</v>
          </cell>
          <cell r="C2171" t="str">
            <v>Chaudière-Appalaches</v>
          </cell>
          <cell r="D2171" t="str">
            <v>Lachance(Luc)</v>
          </cell>
          <cell r="F2171" t="str">
            <v>565, Rang 4</v>
          </cell>
          <cell r="G2171" t="str">
            <v>Saint-Gédeon-de-Beauce</v>
          </cell>
          <cell r="H2171" t="str">
            <v>G0M1T0</v>
          </cell>
          <cell r="I2171">
            <v>418</v>
          </cell>
          <cell r="J2171">
            <v>5823915</v>
          </cell>
          <cell r="K2171">
            <v>69</v>
          </cell>
          <cell r="L2171">
            <v>265</v>
          </cell>
          <cell r="M2171">
            <v>44</v>
          </cell>
        </row>
        <row r="2172">
          <cell r="A2172">
            <v>1268374</v>
          </cell>
          <cell r="B2172" t="str">
            <v>17</v>
          </cell>
          <cell r="C2172" t="str">
            <v>Centre-du-Québec</v>
          </cell>
          <cell r="D2172" t="str">
            <v>Ferme Michel et Guylaine Cloutier S.E.N.C.</v>
          </cell>
          <cell r="E2172" t="str">
            <v>Cloutier(Michel)</v>
          </cell>
          <cell r="F2172" t="str">
            <v>1492, route Ployard</v>
          </cell>
          <cell r="G2172" t="str">
            <v>L'Avenir</v>
          </cell>
          <cell r="H2172" t="str">
            <v>J0C1B0</v>
          </cell>
          <cell r="I2172">
            <v>819</v>
          </cell>
          <cell r="J2172">
            <v>3942560</v>
          </cell>
          <cell r="M2172">
            <v>75</v>
          </cell>
        </row>
        <row r="2173">
          <cell r="A2173">
            <v>1269216</v>
          </cell>
          <cell r="B2173" t="str">
            <v>07</v>
          </cell>
          <cell r="C2173" t="str">
            <v>Outaouais</v>
          </cell>
          <cell r="D2173" t="str">
            <v>Kelly(Carolyn)</v>
          </cell>
          <cell r="F2173" t="str">
            <v>1810 Highway 105</v>
          </cell>
          <cell r="G2173" t="str">
            <v>La Pèche</v>
          </cell>
          <cell r="H2173" t="str">
            <v>J0X1T0</v>
          </cell>
          <cell r="I2173">
            <v>819</v>
          </cell>
          <cell r="J2173">
            <v>4592584</v>
          </cell>
          <cell r="K2173">
            <v>93</v>
          </cell>
          <cell r="L2173">
            <v>15782</v>
          </cell>
          <cell r="M2173">
            <v>93</v>
          </cell>
          <cell r="N2173">
            <v>22680</v>
          </cell>
        </row>
        <row r="2174">
          <cell r="A2174">
            <v>1269273</v>
          </cell>
          <cell r="B2174" t="str">
            <v>01</v>
          </cell>
          <cell r="C2174" t="str">
            <v>Bas-Saint-Laurent</v>
          </cell>
          <cell r="D2174" t="str">
            <v>Ferme René Gagnon S.E.N.C.</v>
          </cell>
          <cell r="E2174" t="str">
            <v>Thériault(René Gagnon et Lise)</v>
          </cell>
          <cell r="F2174" t="str">
            <v>411, rang 3 Est</v>
          </cell>
          <cell r="G2174" t="str">
            <v>Le Bic</v>
          </cell>
          <cell r="H2174" t="str">
            <v>G0L1B0</v>
          </cell>
          <cell r="I2174">
            <v>418</v>
          </cell>
          <cell r="J2174">
            <v>7364459</v>
          </cell>
          <cell r="K2174">
            <v>101</v>
          </cell>
          <cell r="L2174">
            <v>12728</v>
          </cell>
          <cell r="M2174">
            <v>113</v>
          </cell>
          <cell r="N2174">
            <v>19554</v>
          </cell>
        </row>
        <row r="2175">
          <cell r="A2175">
            <v>1270412</v>
          </cell>
          <cell r="B2175" t="str">
            <v>12</v>
          </cell>
          <cell r="C2175" t="str">
            <v>Chaudière-Appalaches</v>
          </cell>
          <cell r="D2175" t="str">
            <v>Roy(Yvan)</v>
          </cell>
          <cell r="F2175" t="str">
            <v>29, rue Coulombe</v>
          </cell>
          <cell r="G2175" t="str">
            <v>Saint-Anselme</v>
          </cell>
          <cell r="H2175" t="str">
            <v>G0R2N0</v>
          </cell>
          <cell r="I2175">
            <v>418</v>
          </cell>
          <cell r="J2175">
            <v>8859292</v>
          </cell>
          <cell r="K2175">
            <v>51</v>
          </cell>
          <cell r="L2175">
            <v>10899</v>
          </cell>
          <cell r="M2175">
            <v>50</v>
          </cell>
          <cell r="N2175">
            <v>9282</v>
          </cell>
        </row>
        <row r="2176">
          <cell r="A2176">
            <v>1271410</v>
          </cell>
          <cell r="B2176" t="str">
            <v>05</v>
          </cell>
          <cell r="C2176" t="str">
            <v>Estrie</v>
          </cell>
          <cell r="D2176" t="str">
            <v>Coddington(Anthony)</v>
          </cell>
          <cell r="F2176" t="str">
            <v>106,, route 143</v>
          </cell>
          <cell r="G2176" t="str">
            <v>Richmond</v>
          </cell>
          <cell r="H2176" t="str">
            <v>J0B2H0</v>
          </cell>
          <cell r="I2176">
            <v>819</v>
          </cell>
          <cell r="J2176">
            <v>8263884</v>
          </cell>
          <cell r="K2176">
            <v>214</v>
          </cell>
          <cell r="L2176">
            <v>11883</v>
          </cell>
          <cell r="M2176">
            <v>192</v>
          </cell>
          <cell r="N2176">
            <v>28247</v>
          </cell>
        </row>
        <row r="2177">
          <cell r="A2177">
            <v>1275007</v>
          </cell>
          <cell r="B2177" t="str">
            <v>17</v>
          </cell>
          <cell r="C2177" t="str">
            <v>Centre-du-Québec</v>
          </cell>
          <cell r="D2177" t="str">
            <v>Ferme Frana S.E.N.C.</v>
          </cell>
          <cell r="E2177" t="str">
            <v>Parent(François)</v>
          </cell>
          <cell r="F2177" t="str">
            <v>3502, Rang 8</v>
          </cell>
          <cell r="G2177" t="str">
            <v>Inverness</v>
          </cell>
          <cell r="H2177" t="str">
            <v>G0S1K0</v>
          </cell>
          <cell r="I2177">
            <v>418</v>
          </cell>
          <cell r="J2177">
            <v>4532660</v>
          </cell>
          <cell r="K2177">
            <v>10</v>
          </cell>
          <cell r="L2177">
            <v>633</v>
          </cell>
        </row>
        <row r="2178">
          <cell r="A2178">
            <v>1275197</v>
          </cell>
          <cell r="B2178" t="str">
            <v>08</v>
          </cell>
          <cell r="C2178" t="str">
            <v>Abitibi-Témiscamingue</v>
          </cell>
          <cell r="D2178" t="str">
            <v>Ferme Chauber</v>
          </cell>
          <cell r="E2178" t="str">
            <v>Chaumo(Jacqueline Bernard et Claude)</v>
          </cell>
          <cell r="F2178" t="str">
            <v>651, route 391</v>
          </cell>
          <cell r="G2178" t="str">
            <v>Béarn</v>
          </cell>
          <cell r="H2178" t="str">
            <v>J0Z1G0</v>
          </cell>
          <cell r="I2178">
            <v>819</v>
          </cell>
          <cell r="J2178">
            <v>7262241</v>
          </cell>
          <cell r="K2178">
            <v>114</v>
          </cell>
          <cell r="L2178">
            <v>45405</v>
          </cell>
          <cell r="M2178">
            <v>103</v>
          </cell>
          <cell r="N2178">
            <v>19391</v>
          </cell>
        </row>
        <row r="2179">
          <cell r="A2179">
            <v>1276195</v>
          </cell>
          <cell r="B2179" t="str">
            <v>05</v>
          </cell>
          <cell r="C2179" t="str">
            <v>Estrie</v>
          </cell>
          <cell r="D2179" t="str">
            <v>Lambert(Eric)</v>
          </cell>
          <cell r="F2179" t="str">
            <v>8, route 161</v>
          </cell>
          <cell r="G2179" t="str">
            <v>Stornoway</v>
          </cell>
          <cell r="H2179" t="str">
            <v>G0Y1N0</v>
          </cell>
          <cell r="I2179">
            <v>819</v>
          </cell>
          <cell r="J2179">
            <v>6522037</v>
          </cell>
          <cell r="K2179">
            <v>40</v>
          </cell>
          <cell r="L2179">
            <v>7139</v>
          </cell>
          <cell r="M2179">
            <v>35</v>
          </cell>
          <cell r="N2179">
            <v>6385</v>
          </cell>
        </row>
        <row r="2180">
          <cell r="A2180">
            <v>1276617</v>
          </cell>
          <cell r="B2180" t="str">
            <v>12</v>
          </cell>
          <cell r="C2180" t="str">
            <v>Chaudière-Appalaches</v>
          </cell>
          <cell r="D2180" t="str">
            <v>Gino Lessard et Sonia Cliche</v>
          </cell>
          <cell r="E2180" t="str">
            <v>Lessard(Gino)</v>
          </cell>
          <cell r="F2180" t="str">
            <v>299, Rang 5 Nord</v>
          </cell>
          <cell r="G2180" t="str">
            <v>Saint-Victor</v>
          </cell>
          <cell r="H2180" t="str">
            <v>G0M2B0</v>
          </cell>
          <cell r="I2180">
            <v>418</v>
          </cell>
          <cell r="J2180">
            <v>5885625</v>
          </cell>
          <cell r="K2180">
            <v>17</v>
          </cell>
          <cell r="L2180">
            <v>680</v>
          </cell>
          <cell r="M2180">
            <v>15</v>
          </cell>
          <cell r="N2180">
            <v>1839</v>
          </cell>
        </row>
        <row r="2181">
          <cell r="A2181">
            <v>1276831</v>
          </cell>
          <cell r="B2181" t="str">
            <v>01</v>
          </cell>
          <cell r="C2181" t="str">
            <v>Bas-Saint-Laurent</v>
          </cell>
          <cell r="D2181" t="str">
            <v>9105-4056 Québec inc.</v>
          </cell>
          <cell r="E2181" t="str">
            <v>Simard(Micheline et René)</v>
          </cell>
          <cell r="F2181" t="str">
            <v>467, rue des Forges</v>
          </cell>
          <cell r="G2181" t="str">
            <v>Amqui</v>
          </cell>
          <cell r="H2181" t="str">
            <v>G5J3B4</v>
          </cell>
          <cell r="I2181">
            <v>418</v>
          </cell>
          <cell r="J2181">
            <v>6291521</v>
          </cell>
          <cell r="K2181">
            <v>129</v>
          </cell>
          <cell r="L2181">
            <v>32276</v>
          </cell>
          <cell r="M2181">
            <v>122</v>
          </cell>
          <cell r="N2181">
            <v>41164</v>
          </cell>
        </row>
        <row r="2182">
          <cell r="A2182">
            <v>1277219</v>
          </cell>
          <cell r="B2182" t="str">
            <v>16</v>
          </cell>
          <cell r="C2182" t="str">
            <v>Montérégie</v>
          </cell>
          <cell r="D2182" t="str">
            <v>Ferme G &amp; J-S Lagacé SENC</v>
          </cell>
          <cell r="F2182" t="str">
            <v>211, chemin Nord</v>
          </cell>
          <cell r="G2182" t="str">
            <v>Saint-Joachim-de-Shefford</v>
          </cell>
          <cell r="H2182" t="str">
            <v>J0E2G0</v>
          </cell>
          <cell r="I2182">
            <v>450</v>
          </cell>
          <cell r="J2182">
            <v>5394752</v>
          </cell>
          <cell r="K2182">
            <v>20</v>
          </cell>
          <cell r="L2182">
            <v>1507</v>
          </cell>
          <cell r="M2182">
            <v>23</v>
          </cell>
          <cell r="N2182">
            <v>1455</v>
          </cell>
        </row>
        <row r="2183">
          <cell r="A2183">
            <v>1279827</v>
          </cell>
          <cell r="B2183" t="str">
            <v>14</v>
          </cell>
          <cell r="C2183" t="str">
            <v>Lanaudière</v>
          </cell>
          <cell r="D2183" t="str">
            <v>Rioux(Michel)</v>
          </cell>
          <cell r="F2183" t="str">
            <v>2360 rang de la Savane</v>
          </cell>
          <cell r="G2183" t="str">
            <v>L'Assomption</v>
          </cell>
          <cell r="H2183" t="str">
            <v>J5W4Y8</v>
          </cell>
          <cell r="I2183">
            <v>450</v>
          </cell>
          <cell r="J2183">
            <v>5883784</v>
          </cell>
          <cell r="K2183">
            <v>15</v>
          </cell>
          <cell r="L2183">
            <v>680</v>
          </cell>
        </row>
        <row r="2184">
          <cell r="A2184">
            <v>1280072</v>
          </cell>
          <cell r="B2184" t="str">
            <v>05</v>
          </cell>
          <cell r="C2184" t="str">
            <v>Estrie</v>
          </cell>
          <cell r="D2184" t="str">
            <v>Roy(Stéphane)</v>
          </cell>
          <cell r="F2184" t="str">
            <v>71, route 255</v>
          </cell>
          <cell r="G2184" t="str">
            <v>Danville</v>
          </cell>
          <cell r="H2184" t="str">
            <v>J0A1A0</v>
          </cell>
          <cell r="I2184">
            <v>819</v>
          </cell>
          <cell r="J2184">
            <v>8393558</v>
          </cell>
          <cell r="K2184">
            <v>14</v>
          </cell>
          <cell r="L2184">
            <v>1867</v>
          </cell>
          <cell r="M2184">
            <v>20</v>
          </cell>
          <cell r="N2184">
            <v>5988</v>
          </cell>
        </row>
        <row r="2185">
          <cell r="A2185">
            <v>1280254</v>
          </cell>
          <cell r="B2185" t="str">
            <v>01</v>
          </cell>
          <cell r="C2185" t="str">
            <v>Bas-Saint-Laurent</v>
          </cell>
          <cell r="D2185" t="str">
            <v>Pelletier(Marie-Ève)</v>
          </cell>
          <cell r="F2185" t="str">
            <v>227 rang 3 Est</v>
          </cell>
          <cell r="G2185" t="str">
            <v>Saint-Mathieu-de-Rioux</v>
          </cell>
          <cell r="H2185" t="str">
            <v>G0L3T0</v>
          </cell>
          <cell r="I2185">
            <v>418</v>
          </cell>
          <cell r="J2185">
            <v>7382397</v>
          </cell>
          <cell r="M2185">
            <v>77</v>
          </cell>
          <cell r="N2185">
            <v>15866</v>
          </cell>
        </row>
        <row r="2186">
          <cell r="A2186">
            <v>1281039</v>
          </cell>
          <cell r="B2186" t="str">
            <v>08</v>
          </cell>
          <cell r="C2186" t="str">
            <v>Abitibi-Témiscamingue</v>
          </cell>
          <cell r="D2186" t="str">
            <v>Ferme J.M.G.C. inc.</v>
          </cell>
          <cell r="E2186" t="str">
            <v>Cloutier(Jasmine Bolduc et Gaétan)</v>
          </cell>
          <cell r="F2186" t="str">
            <v>1188, chemin des Pionniers</v>
          </cell>
          <cell r="G2186" t="str">
            <v>Taschereau</v>
          </cell>
          <cell r="H2186" t="str">
            <v>J0Z3N0</v>
          </cell>
          <cell r="I2186">
            <v>819</v>
          </cell>
          <cell r="J2186">
            <v>7962966</v>
          </cell>
          <cell r="K2186">
            <v>24</v>
          </cell>
          <cell r="M2186">
            <v>20</v>
          </cell>
        </row>
        <row r="2187">
          <cell r="A2187">
            <v>1281492</v>
          </cell>
          <cell r="B2187" t="str">
            <v>16</v>
          </cell>
          <cell r="C2187" t="str">
            <v>Montérégie</v>
          </cell>
          <cell r="D2187" t="str">
            <v>McKee(Gregory)</v>
          </cell>
          <cell r="F2187" t="str">
            <v>40, Mizener road</v>
          </cell>
          <cell r="G2187" t="str">
            <v>Bolton-Ouest</v>
          </cell>
          <cell r="H2187" t="str">
            <v>J0E2T0</v>
          </cell>
          <cell r="I2187">
            <v>450</v>
          </cell>
          <cell r="J2187">
            <v>5395218</v>
          </cell>
          <cell r="K2187">
            <v>27</v>
          </cell>
          <cell r="L2187">
            <v>3975</v>
          </cell>
          <cell r="M2187">
            <v>29</v>
          </cell>
          <cell r="N2187">
            <v>4261</v>
          </cell>
        </row>
        <row r="2188">
          <cell r="A2188">
            <v>1282672</v>
          </cell>
          <cell r="B2188" t="str">
            <v>10</v>
          </cell>
          <cell r="C2188" t="str">
            <v>Nord-du-Québec</v>
          </cell>
          <cell r="D2188" t="str">
            <v>Ferme Fortin &amp; Farrell</v>
          </cell>
          <cell r="E2188" t="str">
            <v>Fortin(Carole Farrell et Fabien)</v>
          </cell>
          <cell r="F2188" t="str">
            <v>3196 chemin des rangs 8 et 9</v>
          </cell>
          <cell r="G2188" t="str">
            <v>Val-Paradis</v>
          </cell>
          <cell r="H2188" t="str">
            <v>J0Z3S0</v>
          </cell>
          <cell r="I2188">
            <v>819</v>
          </cell>
          <cell r="J2188">
            <v>9416435</v>
          </cell>
          <cell r="K2188">
            <v>174</v>
          </cell>
          <cell r="L2188">
            <v>27654</v>
          </cell>
          <cell r="M2188">
            <v>171</v>
          </cell>
          <cell r="N2188">
            <v>29250</v>
          </cell>
        </row>
        <row r="2189">
          <cell r="A2189">
            <v>1285683</v>
          </cell>
          <cell r="B2189" t="str">
            <v>03</v>
          </cell>
          <cell r="C2189" t="str">
            <v>Capitale-Nationale</v>
          </cell>
          <cell r="D2189" t="str">
            <v>Jobin(Gilles)</v>
          </cell>
          <cell r="F2189" t="str">
            <v>1083, rang Notre-Dame</v>
          </cell>
          <cell r="G2189" t="str">
            <v>Saint-Raymond</v>
          </cell>
          <cell r="H2189" t="str">
            <v>G3L1M9</v>
          </cell>
          <cell r="I2189">
            <v>418</v>
          </cell>
          <cell r="J2189">
            <v>3372970</v>
          </cell>
          <cell r="K2189">
            <v>10</v>
          </cell>
          <cell r="L2189">
            <v>2889</v>
          </cell>
        </row>
        <row r="2190">
          <cell r="A2190">
            <v>1285840</v>
          </cell>
          <cell r="B2190" t="str">
            <v>02</v>
          </cell>
          <cell r="C2190" t="str">
            <v>Saguenay-Lac-Saint-Jean</v>
          </cell>
          <cell r="D2190" t="str">
            <v>Ferme C.J.M. Maltais inc.</v>
          </cell>
          <cell r="E2190" t="str">
            <v>Maltais(Jean-Thomas)</v>
          </cell>
          <cell r="F2190" t="str">
            <v>2190, rang Ste-Famille</v>
          </cell>
          <cell r="G2190" t="str">
            <v>Chicoutimi</v>
          </cell>
          <cell r="H2190" t="str">
            <v>G7H7T6</v>
          </cell>
          <cell r="I2190">
            <v>418</v>
          </cell>
          <cell r="J2190">
            <v>8120613</v>
          </cell>
          <cell r="K2190">
            <v>257</v>
          </cell>
          <cell r="L2190">
            <v>29938</v>
          </cell>
          <cell r="M2190">
            <v>254</v>
          </cell>
          <cell r="N2190">
            <v>61910</v>
          </cell>
        </row>
        <row r="2191">
          <cell r="A2191">
            <v>1286863</v>
          </cell>
          <cell r="B2191" t="str">
            <v>12</v>
          </cell>
          <cell r="C2191" t="str">
            <v>Chaudière-Appalaches</v>
          </cell>
          <cell r="D2191" t="str">
            <v>Les Élevages de Beauce inc.</v>
          </cell>
          <cell r="E2191" t="str">
            <v>Paquet(Jean-Marc)</v>
          </cell>
          <cell r="F2191" t="str">
            <v>346, Rang 3, Jersey sud</v>
          </cell>
          <cell r="G2191" t="str">
            <v>Saint-Martin</v>
          </cell>
          <cell r="H2191" t="str">
            <v>G0M1B0</v>
          </cell>
          <cell r="I2191">
            <v>418</v>
          </cell>
          <cell r="J2191">
            <v>3823322</v>
          </cell>
          <cell r="K2191">
            <v>162</v>
          </cell>
          <cell r="L2191">
            <v>14785</v>
          </cell>
          <cell r="M2191">
            <v>169</v>
          </cell>
          <cell r="N2191">
            <v>15453</v>
          </cell>
        </row>
        <row r="2192">
          <cell r="A2192">
            <v>1287259</v>
          </cell>
          <cell r="B2192" t="str">
            <v>11</v>
          </cell>
          <cell r="C2192" t="str">
            <v>Gaspésie-Iles-de-la-Madeleine</v>
          </cell>
          <cell r="D2192" t="str">
            <v>Leblanc(Frédérick)</v>
          </cell>
          <cell r="F2192" t="str">
            <v>694, rang de l'Irlande</v>
          </cell>
          <cell r="G2192" t="str">
            <v>Percé</v>
          </cell>
          <cell r="H2192" t="str">
            <v>G0C2L0</v>
          </cell>
          <cell r="I2192">
            <v>418</v>
          </cell>
          <cell r="J2192">
            <v>7822222</v>
          </cell>
          <cell r="K2192">
            <v>27</v>
          </cell>
          <cell r="L2192">
            <v>4917</v>
          </cell>
          <cell r="M2192">
            <v>23</v>
          </cell>
          <cell r="N2192">
            <v>3884</v>
          </cell>
        </row>
        <row r="2193">
          <cell r="A2193">
            <v>1287291</v>
          </cell>
          <cell r="B2193" t="str">
            <v>11</v>
          </cell>
          <cell r="C2193" t="str">
            <v>Gaspésie-Iles-de-la-Madeleine</v>
          </cell>
          <cell r="D2193" t="str">
            <v>La Ferme J.M. &amp; H. McInnis inc.</v>
          </cell>
          <cell r="E2193" t="str">
            <v>McInnis(Jean-Marc)</v>
          </cell>
          <cell r="F2193" t="str">
            <v>586, Anse McInnis</v>
          </cell>
          <cell r="G2193" t="str">
            <v>Port-Daniel-Gascons</v>
          </cell>
          <cell r="H2193" t="str">
            <v>G0C2N0</v>
          </cell>
          <cell r="I2193">
            <v>418</v>
          </cell>
          <cell r="J2193">
            <v>3962010</v>
          </cell>
          <cell r="K2193">
            <v>18</v>
          </cell>
          <cell r="L2193">
            <v>4789</v>
          </cell>
          <cell r="M2193">
            <v>16</v>
          </cell>
          <cell r="N2193">
            <v>4746</v>
          </cell>
        </row>
        <row r="2194">
          <cell r="A2194">
            <v>1287846</v>
          </cell>
          <cell r="B2194" t="str">
            <v>05</v>
          </cell>
          <cell r="C2194" t="str">
            <v>Estrie</v>
          </cell>
          <cell r="D2194" t="str">
            <v>Les Gestions YFL inc.</v>
          </cell>
          <cell r="E2194" t="str">
            <v>Fillion(Yvon)</v>
          </cell>
          <cell r="F2194" t="str">
            <v>205, Rang Ludgine</v>
          </cell>
          <cell r="G2194" t="str">
            <v>Lac-Drolet</v>
          </cell>
          <cell r="H2194" t="str">
            <v>G0Y1C0</v>
          </cell>
          <cell r="I2194">
            <v>819</v>
          </cell>
          <cell r="J2194">
            <v>5492159</v>
          </cell>
          <cell r="K2194">
            <v>43</v>
          </cell>
          <cell r="L2194">
            <v>8943</v>
          </cell>
          <cell r="M2194">
            <v>39</v>
          </cell>
          <cell r="N2194">
            <v>6453</v>
          </cell>
        </row>
        <row r="2195">
          <cell r="A2195">
            <v>1288182</v>
          </cell>
          <cell r="B2195" t="str">
            <v>01</v>
          </cell>
          <cell r="C2195" t="str">
            <v>Bas-Saint-Laurent</v>
          </cell>
          <cell r="D2195" t="str">
            <v>Ferme Makeycia</v>
          </cell>
          <cell r="E2195" t="str">
            <v>Pelletier(Hugo et Marie-Eve)</v>
          </cell>
          <cell r="F2195" t="str">
            <v>227, Rang 3 Est</v>
          </cell>
          <cell r="G2195" t="str">
            <v>Saint-Mathieu-de-Rioux</v>
          </cell>
          <cell r="H2195" t="str">
            <v>G0L3T0</v>
          </cell>
          <cell r="I2195">
            <v>418</v>
          </cell>
          <cell r="J2195">
            <v>7382397</v>
          </cell>
          <cell r="K2195">
            <v>93</v>
          </cell>
          <cell r="L2195">
            <v>10583</v>
          </cell>
        </row>
        <row r="2196">
          <cell r="A2196">
            <v>1289248</v>
          </cell>
          <cell r="B2196" t="str">
            <v>12</v>
          </cell>
          <cell r="C2196" t="str">
            <v>Chaudière-Appalaches</v>
          </cell>
          <cell r="D2196" t="str">
            <v>9111-3415 Québec inc.</v>
          </cell>
          <cell r="E2196" t="str">
            <v>Pelletier(Sylvain)</v>
          </cell>
          <cell r="F2196" t="str">
            <v>793, rue Principale Est</v>
          </cell>
          <cell r="G2196" t="str">
            <v>Sainte-Louise</v>
          </cell>
          <cell r="H2196" t="str">
            <v>G0R3K0</v>
          </cell>
          <cell r="I2196">
            <v>418</v>
          </cell>
          <cell r="J2196">
            <v>3542565</v>
          </cell>
          <cell r="K2196">
            <v>235</v>
          </cell>
          <cell r="L2196">
            <v>37442</v>
          </cell>
          <cell r="M2196">
            <v>215</v>
          </cell>
          <cell r="N2196">
            <v>40370</v>
          </cell>
        </row>
        <row r="2197">
          <cell r="A2197">
            <v>1289289</v>
          </cell>
          <cell r="B2197" t="str">
            <v>17</v>
          </cell>
          <cell r="C2197" t="str">
            <v>Centre-du-Québec</v>
          </cell>
          <cell r="D2197" t="str">
            <v>Daunais(Michel)</v>
          </cell>
          <cell r="F2197" t="str">
            <v>1345, rang 7</v>
          </cell>
          <cell r="G2197" t="str">
            <v>Saint-Cyrille-de-Wendover</v>
          </cell>
          <cell r="H2197" t="str">
            <v>J1Z1N9</v>
          </cell>
          <cell r="I2197">
            <v>819</v>
          </cell>
          <cell r="J2197">
            <v>3972857</v>
          </cell>
          <cell r="K2197">
            <v>13</v>
          </cell>
          <cell r="L2197">
            <v>3360</v>
          </cell>
        </row>
        <row r="2198">
          <cell r="A2198">
            <v>1289479</v>
          </cell>
          <cell r="B2198" t="str">
            <v>15</v>
          </cell>
          <cell r="C2198" t="str">
            <v>Laurentides</v>
          </cell>
          <cell r="D2198" t="str">
            <v>Townsend(Robert)</v>
          </cell>
          <cell r="F2198" t="str">
            <v>907, chemin du Poisson Blanc</v>
          </cell>
          <cell r="G2198" t="str">
            <v>Notre-Dame-du-Laus</v>
          </cell>
          <cell r="H2198" t="str">
            <v>J0X2M0</v>
          </cell>
          <cell r="I2198">
            <v>819</v>
          </cell>
          <cell r="J2198">
            <v>7672559</v>
          </cell>
          <cell r="K2198">
            <v>19</v>
          </cell>
          <cell r="L2198">
            <v>3714</v>
          </cell>
          <cell r="M2198">
            <v>19</v>
          </cell>
          <cell r="N2198">
            <v>5082</v>
          </cell>
        </row>
        <row r="2199">
          <cell r="A2199">
            <v>1289834</v>
          </cell>
          <cell r="B2199" t="str">
            <v>07</v>
          </cell>
          <cell r="C2199" t="str">
            <v>Outaouais</v>
          </cell>
          <cell r="D2199" t="str">
            <v>Greenshields(Richard)</v>
          </cell>
          <cell r="F2199" t="str">
            <v>7700, Highway 148</v>
          </cell>
          <cell r="G2199" t="str">
            <v>Pontiac</v>
          </cell>
          <cell r="H2199" t="str">
            <v>J0X2V0</v>
          </cell>
          <cell r="I2199">
            <v>819</v>
          </cell>
          <cell r="J2199">
            <v>4581670</v>
          </cell>
          <cell r="K2199">
            <v>15</v>
          </cell>
          <cell r="L2199">
            <v>4711</v>
          </cell>
        </row>
        <row r="2200">
          <cell r="A2200">
            <v>1290287</v>
          </cell>
          <cell r="B2200" t="str">
            <v>07</v>
          </cell>
          <cell r="C2200" t="str">
            <v>Outaouais</v>
          </cell>
          <cell r="D2200" t="str">
            <v>Malo(Antonio)</v>
          </cell>
          <cell r="F2200" t="str">
            <v>185, chemin Malo</v>
          </cell>
          <cell r="G2200" t="str">
            <v>Plaisance</v>
          </cell>
          <cell r="H2200" t="str">
            <v>J0V1S0</v>
          </cell>
          <cell r="I2200">
            <v>819</v>
          </cell>
          <cell r="J2200">
            <v>6645507</v>
          </cell>
          <cell r="K2200">
            <v>16</v>
          </cell>
          <cell r="L2200">
            <v>1011</v>
          </cell>
          <cell r="M2200">
            <v>17</v>
          </cell>
          <cell r="N2200">
            <v>574</v>
          </cell>
        </row>
        <row r="2201">
          <cell r="A2201">
            <v>1290618</v>
          </cell>
          <cell r="B2201" t="str">
            <v>09</v>
          </cell>
          <cell r="C2201" t="str">
            <v>Cote-Nord</v>
          </cell>
          <cell r="D2201" t="str">
            <v>Laurencelle(Yves)</v>
          </cell>
          <cell r="F2201" t="str">
            <v>888, Route 138</v>
          </cell>
          <cell r="G2201" t="str">
            <v>Longue-Rive</v>
          </cell>
          <cell r="H2201" t="str">
            <v>G0T1Z0</v>
          </cell>
          <cell r="I2201">
            <v>418</v>
          </cell>
          <cell r="J2201">
            <v>2312281</v>
          </cell>
          <cell r="K2201">
            <v>38</v>
          </cell>
          <cell r="L2201">
            <v>514</v>
          </cell>
          <cell r="M2201">
            <v>34</v>
          </cell>
        </row>
        <row r="2202">
          <cell r="A2202">
            <v>1291806</v>
          </cell>
          <cell r="B2202" t="str">
            <v>12</v>
          </cell>
          <cell r="C2202" t="str">
            <v>Chaudière-Appalaches</v>
          </cell>
          <cell r="D2202" t="str">
            <v>Pelletier(André)</v>
          </cell>
          <cell r="F2202" t="str">
            <v>280, avenue de Gaspé Est</v>
          </cell>
          <cell r="G2202" t="str">
            <v>Saint-Jean-Port-Joli</v>
          </cell>
          <cell r="H2202" t="str">
            <v>G0R3G0</v>
          </cell>
          <cell r="I2202">
            <v>418</v>
          </cell>
          <cell r="J2202">
            <v>5983129</v>
          </cell>
          <cell r="K2202">
            <v>82</v>
          </cell>
          <cell r="L2202">
            <v>11581</v>
          </cell>
          <cell r="M2202">
            <v>84</v>
          </cell>
          <cell r="N2202">
            <v>23333</v>
          </cell>
        </row>
        <row r="2203">
          <cell r="A2203">
            <v>1293240</v>
          </cell>
          <cell r="B2203" t="str">
            <v>14</v>
          </cell>
          <cell r="C2203" t="str">
            <v>Lanaudière</v>
          </cell>
          <cell r="D2203" t="str">
            <v>Lefrançois(Luc)</v>
          </cell>
          <cell r="F2203" t="str">
            <v>140, chemin de la Rivière</v>
          </cell>
          <cell r="G2203" t="str">
            <v>Saint-Didace</v>
          </cell>
          <cell r="H2203" t="str">
            <v>J0K2G0</v>
          </cell>
          <cell r="I2203">
            <v>450</v>
          </cell>
          <cell r="J2203">
            <v>8357214</v>
          </cell>
          <cell r="K2203">
            <v>47</v>
          </cell>
          <cell r="L2203">
            <v>9656</v>
          </cell>
          <cell r="M2203">
            <v>46</v>
          </cell>
          <cell r="N2203">
            <v>10412</v>
          </cell>
        </row>
        <row r="2204">
          <cell r="A2204">
            <v>1298819</v>
          </cell>
          <cell r="B2204" t="str">
            <v>01</v>
          </cell>
          <cell r="C2204" t="str">
            <v>Bas-Saint-Laurent</v>
          </cell>
          <cell r="D2204" t="str">
            <v>Ferme Lavoie Banville inc.</v>
          </cell>
          <cell r="E2204" t="str">
            <v>Lavoie(Bertin)</v>
          </cell>
          <cell r="F2204" t="str">
            <v>5, chemin du 5e Rang Est</v>
          </cell>
          <cell r="G2204" t="str">
            <v>Saint-Narcisse-de-Rimouski</v>
          </cell>
          <cell r="H2204" t="str">
            <v>G0K1S0</v>
          </cell>
          <cell r="I2204">
            <v>418</v>
          </cell>
          <cell r="J2204">
            <v>7355049</v>
          </cell>
          <cell r="K2204">
            <v>59</v>
          </cell>
          <cell r="L2204">
            <v>5768</v>
          </cell>
          <cell r="M2204">
            <v>62</v>
          </cell>
          <cell r="N2204">
            <v>19625</v>
          </cell>
        </row>
        <row r="2205">
          <cell r="A2205">
            <v>1299692</v>
          </cell>
          <cell r="B2205" t="str">
            <v>05</v>
          </cell>
          <cell r="C2205" t="str">
            <v>Estrie</v>
          </cell>
          <cell r="D2205" t="str">
            <v>Ferme Ashby SENC</v>
          </cell>
          <cell r="E2205" t="str">
            <v>Ashby(Charles et Patrick)</v>
          </cell>
          <cell r="F2205" t="str">
            <v>122, chemin Couture</v>
          </cell>
          <cell r="G2205" t="str">
            <v>Magog</v>
          </cell>
          <cell r="H2205" t="str">
            <v>J1X3W3</v>
          </cell>
          <cell r="I2205">
            <v>819</v>
          </cell>
          <cell r="J2205">
            <v>8432437</v>
          </cell>
          <cell r="K2205">
            <v>15</v>
          </cell>
          <cell r="M2205">
            <v>15</v>
          </cell>
        </row>
        <row r="2206">
          <cell r="A2206">
            <v>1301001</v>
          </cell>
          <cell r="B2206" t="str">
            <v>12</v>
          </cell>
          <cell r="C2206" t="str">
            <v>Chaudière-Appalaches</v>
          </cell>
          <cell r="D2206" t="str">
            <v>Gingras(Yves)</v>
          </cell>
          <cell r="E2206" t="str">
            <v>Gingras(Yves)</v>
          </cell>
          <cell r="F2206" t="str">
            <v>203, rang 2 ouest</v>
          </cell>
          <cell r="G2206" t="str">
            <v>Saint-Agapit</v>
          </cell>
          <cell r="H2206" t="str">
            <v>G0S1Z0</v>
          </cell>
          <cell r="I2206">
            <v>418</v>
          </cell>
          <cell r="J2206">
            <v>8058231</v>
          </cell>
          <cell r="K2206">
            <v>10</v>
          </cell>
        </row>
        <row r="2207">
          <cell r="A2207">
            <v>1301860</v>
          </cell>
          <cell r="B2207" t="str">
            <v>05</v>
          </cell>
          <cell r="C2207" t="str">
            <v>Estrie</v>
          </cell>
          <cell r="D2207" t="str">
            <v>Ferme Réal Beaulieu &amp; Fils inc.</v>
          </cell>
          <cell r="E2207" t="str">
            <v>Beaulieu(Réal, Denis, Claude)</v>
          </cell>
          <cell r="F2207" t="str">
            <v>868, chemin Perreault</v>
          </cell>
          <cell r="G2207" t="str">
            <v>Coaticook</v>
          </cell>
          <cell r="H2207" t="str">
            <v>J1A2S5</v>
          </cell>
          <cell r="I2207">
            <v>819</v>
          </cell>
          <cell r="J2207">
            <v>8492103</v>
          </cell>
          <cell r="K2207">
            <v>20</v>
          </cell>
          <cell r="L2207">
            <v>3295</v>
          </cell>
        </row>
        <row r="2208">
          <cell r="A2208">
            <v>1303650</v>
          </cell>
          <cell r="B2208" t="str">
            <v>16</v>
          </cell>
          <cell r="C2208" t="str">
            <v>Montérégie</v>
          </cell>
          <cell r="D2208" t="str">
            <v>Dethier(Serge)</v>
          </cell>
          <cell r="F2208" t="str">
            <v>520A des Sloans</v>
          </cell>
          <cell r="G2208" t="str">
            <v>Saint-Édouard</v>
          </cell>
          <cell r="H2208" t="str">
            <v>J0L1Y0</v>
          </cell>
          <cell r="I2208">
            <v>450</v>
          </cell>
          <cell r="J2208">
            <v>4546456</v>
          </cell>
          <cell r="K2208">
            <v>34</v>
          </cell>
          <cell r="L2208">
            <v>6124</v>
          </cell>
          <cell r="M2208">
            <v>38</v>
          </cell>
          <cell r="N2208">
            <v>5103</v>
          </cell>
        </row>
        <row r="2209">
          <cell r="A2209">
            <v>1304062</v>
          </cell>
          <cell r="B2209" t="str">
            <v>07</v>
          </cell>
          <cell r="C2209" t="str">
            <v>Outaouais</v>
          </cell>
          <cell r="D2209" t="str">
            <v>Olmsted(Murdock)</v>
          </cell>
          <cell r="F2209" t="str">
            <v>441 Daly Road</v>
          </cell>
          <cell r="G2209" t="str">
            <v>Gatineau</v>
          </cell>
          <cell r="H2209" t="str">
            <v>J9H5C9</v>
          </cell>
          <cell r="I2209">
            <v>819</v>
          </cell>
          <cell r="J2209">
            <v>8272491</v>
          </cell>
          <cell r="K2209">
            <v>82</v>
          </cell>
          <cell r="L2209">
            <v>7505</v>
          </cell>
          <cell r="M2209">
            <v>76</v>
          </cell>
          <cell r="N2209">
            <v>11689</v>
          </cell>
        </row>
        <row r="2210">
          <cell r="A2210">
            <v>1304310</v>
          </cell>
          <cell r="B2210" t="str">
            <v>01</v>
          </cell>
          <cell r="C2210" t="str">
            <v>Bas-Saint-Laurent</v>
          </cell>
          <cell r="D2210" t="str">
            <v>Gagnon(Martin)</v>
          </cell>
          <cell r="F2210" t="str">
            <v>864, rang Bellevue</v>
          </cell>
          <cell r="G2210" t="str">
            <v>Saint-Jean-de-Dieu</v>
          </cell>
          <cell r="H2210" t="str">
            <v>G0L3M0</v>
          </cell>
          <cell r="I2210">
            <v>418</v>
          </cell>
          <cell r="J2210">
            <v>9631277</v>
          </cell>
          <cell r="K2210">
            <v>75</v>
          </cell>
          <cell r="L2210">
            <v>14936</v>
          </cell>
          <cell r="M2210">
            <v>82</v>
          </cell>
          <cell r="N2210">
            <v>10590</v>
          </cell>
        </row>
        <row r="2211">
          <cell r="A2211">
            <v>1305002</v>
          </cell>
          <cell r="B2211" t="str">
            <v>01</v>
          </cell>
          <cell r="C2211" t="str">
            <v>Bas-Saint-Laurent</v>
          </cell>
          <cell r="D2211" t="str">
            <v>Royer(Pierre)</v>
          </cell>
          <cell r="F2211" t="str">
            <v>183 Galarneau</v>
          </cell>
          <cell r="G2211" t="str">
            <v>Saint-Pacôme</v>
          </cell>
          <cell r="H2211" t="str">
            <v>G0L3X0</v>
          </cell>
          <cell r="I2211">
            <v>418</v>
          </cell>
          <cell r="J2211">
            <v>8521152</v>
          </cell>
          <cell r="K2211">
            <v>67</v>
          </cell>
          <cell r="L2211">
            <v>14334</v>
          </cell>
          <cell r="M2211">
            <v>72</v>
          </cell>
          <cell r="N2211">
            <v>15940</v>
          </cell>
        </row>
        <row r="2212">
          <cell r="A2212">
            <v>1305853</v>
          </cell>
          <cell r="B2212" t="str">
            <v>05</v>
          </cell>
          <cell r="C2212" t="str">
            <v>Estrie</v>
          </cell>
          <cell r="D2212" t="str">
            <v>2951-7448 Québec inc.</v>
          </cell>
          <cell r="E2212" t="str">
            <v>Raymond(Donald)</v>
          </cell>
          <cell r="F2212" t="str">
            <v>30, chemin  Robinson</v>
          </cell>
          <cell r="G2212" t="str">
            <v>Saint-Malo</v>
          </cell>
          <cell r="H2212" t="str">
            <v>J0B2Y0</v>
          </cell>
          <cell r="I2212">
            <v>819</v>
          </cell>
          <cell r="J2212">
            <v>8493139</v>
          </cell>
          <cell r="K2212">
            <v>55</v>
          </cell>
          <cell r="L2212">
            <v>13277</v>
          </cell>
          <cell r="M2212">
            <v>57</v>
          </cell>
          <cell r="N2212">
            <v>13895</v>
          </cell>
        </row>
        <row r="2213">
          <cell r="A2213">
            <v>1307644</v>
          </cell>
          <cell r="B2213" t="str">
            <v>12</v>
          </cell>
          <cell r="C2213" t="str">
            <v>Chaudière-Appalaches</v>
          </cell>
          <cell r="D2213" t="str">
            <v>Ferme Clément Lemieux et Fils SENC</v>
          </cell>
          <cell r="E2213" t="str">
            <v>Lemieux(Jean-Pierre et Rémi)</v>
          </cell>
          <cell r="F2213" t="str">
            <v>21, rang 3 Est</v>
          </cell>
          <cell r="G2213" t="str">
            <v>Saint-Gervais</v>
          </cell>
          <cell r="H2213" t="str">
            <v>G0R3C0</v>
          </cell>
          <cell r="I2213">
            <v>418</v>
          </cell>
          <cell r="J2213">
            <v>8876945</v>
          </cell>
          <cell r="K2213">
            <v>33</v>
          </cell>
          <cell r="L2213">
            <v>4971</v>
          </cell>
          <cell r="M2213">
            <v>32</v>
          </cell>
          <cell r="N2213">
            <v>5803</v>
          </cell>
        </row>
        <row r="2214">
          <cell r="A2214">
            <v>1308147</v>
          </cell>
          <cell r="B2214" t="str">
            <v>01</v>
          </cell>
          <cell r="C2214" t="str">
            <v>Bas-Saint-Laurent</v>
          </cell>
          <cell r="D2214" t="str">
            <v>Ferme Régive</v>
          </cell>
          <cell r="E2214" t="str">
            <v>Morissette(Réginald)</v>
          </cell>
          <cell r="F2214" t="str">
            <v>124, rang 4 Ouest</v>
          </cell>
          <cell r="G2214" t="str">
            <v>Mont-Joli</v>
          </cell>
          <cell r="H2214" t="str">
            <v>G5H3K6</v>
          </cell>
          <cell r="I2214">
            <v>418</v>
          </cell>
          <cell r="J2214">
            <v>7757714</v>
          </cell>
          <cell r="K2214">
            <v>17</v>
          </cell>
          <cell r="L2214">
            <v>3020</v>
          </cell>
        </row>
        <row r="2215">
          <cell r="A2215">
            <v>1308444</v>
          </cell>
          <cell r="B2215" t="str">
            <v>08</v>
          </cell>
          <cell r="C2215" t="str">
            <v>Abitibi-Témiscamingue</v>
          </cell>
          <cell r="D2215" t="str">
            <v>Ten Have(Louis)</v>
          </cell>
          <cell r="F2215" t="str">
            <v>106, montée Béland</v>
          </cell>
          <cell r="G2215" t="str">
            <v>Val-d'Or</v>
          </cell>
          <cell r="H2215" t="str">
            <v>J9P0C3</v>
          </cell>
          <cell r="I2215">
            <v>819</v>
          </cell>
          <cell r="J2215">
            <v>8741015</v>
          </cell>
          <cell r="K2215">
            <v>145</v>
          </cell>
          <cell r="L2215">
            <v>2177</v>
          </cell>
          <cell r="M2215">
            <v>149</v>
          </cell>
          <cell r="N2215">
            <v>680</v>
          </cell>
        </row>
        <row r="2216">
          <cell r="A2216">
            <v>1308527</v>
          </cell>
          <cell r="B2216" t="str">
            <v>12</v>
          </cell>
          <cell r="C2216" t="str">
            <v>Chaudière-Appalaches</v>
          </cell>
          <cell r="D2216" t="str">
            <v>Ferme Louis Gagné inc.</v>
          </cell>
          <cell r="E2216" t="str">
            <v>Gagné(Louis)</v>
          </cell>
          <cell r="F2216" t="str">
            <v>1280, rang St-André</v>
          </cell>
          <cell r="G2216" t="str">
            <v>Saint-Sylvestre</v>
          </cell>
          <cell r="H2216" t="str">
            <v>G0S3C0</v>
          </cell>
          <cell r="I2216">
            <v>418</v>
          </cell>
          <cell r="J2216">
            <v>5962671</v>
          </cell>
          <cell r="K2216">
            <v>135</v>
          </cell>
          <cell r="L2216">
            <v>32894</v>
          </cell>
          <cell r="M2216">
            <v>128</v>
          </cell>
          <cell r="N2216">
            <v>33617</v>
          </cell>
        </row>
        <row r="2217">
          <cell r="A2217">
            <v>1311513</v>
          </cell>
          <cell r="B2217" t="str">
            <v>01</v>
          </cell>
          <cell r="C2217" t="str">
            <v>Bas-Saint-Laurent</v>
          </cell>
          <cell r="D2217" t="str">
            <v>Ferme Gendron</v>
          </cell>
          <cell r="E2217" t="str">
            <v>Gendron(Marcel)</v>
          </cell>
          <cell r="F2217" t="str">
            <v>84, rang 2 Matalik</v>
          </cell>
          <cell r="G2217" t="str">
            <v>Sainte-Florence</v>
          </cell>
          <cell r="H2217" t="str">
            <v>G0J2M0</v>
          </cell>
          <cell r="I2217">
            <v>418</v>
          </cell>
          <cell r="J2217">
            <v>7563366</v>
          </cell>
          <cell r="K2217">
            <v>267</v>
          </cell>
          <cell r="L2217">
            <v>52283</v>
          </cell>
          <cell r="M2217">
            <v>202</v>
          </cell>
          <cell r="N2217">
            <v>60557</v>
          </cell>
        </row>
        <row r="2218">
          <cell r="A2218">
            <v>1312693</v>
          </cell>
          <cell r="B2218" t="str">
            <v>04</v>
          </cell>
          <cell r="C2218" t="str">
            <v>Mauricie</v>
          </cell>
          <cell r="D2218" t="str">
            <v>9110-2459 Québec inc.</v>
          </cell>
          <cell r="E2218" t="str">
            <v>Clavet(Jean-Pierre)</v>
          </cell>
          <cell r="F2218" t="str">
            <v>1321, Grande Rivière Nord</v>
          </cell>
          <cell r="G2218" t="str">
            <v>Yamachiche</v>
          </cell>
          <cell r="H2218" t="str">
            <v>G0X3L0</v>
          </cell>
          <cell r="I2218">
            <v>819</v>
          </cell>
          <cell r="J2218">
            <v>2961321</v>
          </cell>
          <cell r="K2218">
            <v>37</v>
          </cell>
          <cell r="L2218">
            <v>1315</v>
          </cell>
          <cell r="M2218">
            <v>35</v>
          </cell>
          <cell r="N2218">
            <v>848</v>
          </cell>
        </row>
        <row r="2219">
          <cell r="A2219">
            <v>1314301</v>
          </cell>
          <cell r="B2219" t="str">
            <v>17</v>
          </cell>
          <cell r="C2219" t="str">
            <v>Centre-du-Québec</v>
          </cell>
          <cell r="D2219" t="str">
            <v>Binette(Pascal)</v>
          </cell>
          <cell r="F2219" t="str">
            <v>165 rang 1</v>
          </cell>
          <cell r="G2219" t="str">
            <v>Saint-Ferdinand (d'Halifax)</v>
          </cell>
          <cell r="H2219" t="str">
            <v>G0N1N0</v>
          </cell>
          <cell r="I2219">
            <v>418</v>
          </cell>
          <cell r="J2219">
            <v>4284324</v>
          </cell>
          <cell r="K2219">
            <v>79</v>
          </cell>
          <cell r="L2219">
            <v>7509</v>
          </cell>
          <cell r="M2219">
            <v>61</v>
          </cell>
          <cell r="N2219">
            <v>1361</v>
          </cell>
        </row>
        <row r="2220">
          <cell r="A2220">
            <v>1314319</v>
          </cell>
          <cell r="B2220" t="str">
            <v>07</v>
          </cell>
          <cell r="C2220" t="str">
            <v>Outaouais</v>
          </cell>
          <cell r="D2220" t="str">
            <v>Leach Darlene &amp; Judd Cedric</v>
          </cell>
          <cell r="F2220" t="str">
            <v>C858 Highway 303 North</v>
          </cell>
          <cell r="G2220" t="str">
            <v>Shawville</v>
          </cell>
          <cell r="H2220" t="str">
            <v>J0X2Y0</v>
          </cell>
          <cell r="I2220">
            <v>819</v>
          </cell>
          <cell r="J2220">
            <v>6475878</v>
          </cell>
          <cell r="K2220">
            <v>216</v>
          </cell>
          <cell r="L2220">
            <v>31068</v>
          </cell>
          <cell r="M2220">
            <v>21</v>
          </cell>
          <cell r="N2220">
            <v>51941</v>
          </cell>
        </row>
        <row r="2221">
          <cell r="A2221">
            <v>1314327</v>
          </cell>
          <cell r="B2221" t="str">
            <v>07</v>
          </cell>
          <cell r="C2221" t="str">
            <v>Outaouais</v>
          </cell>
          <cell r="D2221" t="str">
            <v>Gariépy(Alain)</v>
          </cell>
          <cell r="F2221" t="str">
            <v>207, montée Chauret, R.R. 3</v>
          </cell>
          <cell r="G2221" t="str">
            <v>Gatineau</v>
          </cell>
          <cell r="H2221" t="str">
            <v>J8R3X9</v>
          </cell>
          <cell r="I2221">
            <v>819</v>
          </cell>
          <cell r="J2221">
            <v>6634297</v>
          </cell>
          <cell r="K2221">
            <v>38</v>
          </cell>
          <cell r="M2221">
            <v>42</v>
          </cell>
          <cell r="N2221">
            <v>5646</v>
          </cell>
        </row>
        <row r="2222">
          <cell r="A2222">
            <v>1314764</v>
          </cell>
          <cell r="B2222" t="str">
            <v>16</v>
          </cell>
          <cell r="C2222" t="str">
            <v>Montérégie</v>
          </cell>
          <cell r="D2222" t="str">
            <v>Ferme des Érables S.E.N.C.</v>
          </cell>
          <cell r="E2222" t="str">
            <v>Gaudette(Jean-Pierre)</v>
          </cell>
          <cell r="F2222" t="str">
            <v>1894, rang Salvail Nord</v>
          </cell>
          <cell r="G2222" t="str">
            <v>Saint-Jude</v>
          </cell>
          <cell r="H2222" t="str">
            <v>J0H1P0</v>
          </cell>
          <cell r="I2222">
            <v>450</v>
          </cell>
          <cell r="J2222">
            <v>7923845</v>
          </cell>
          <cell r="K2222">
            <v>16</v>
          </cell>
          <cell r="L2222">
            <v>260</v>
          </cell>
          <cell r="M2222">
            <v>17</v>
          </cell>
          <cell r="N2222">
            <v>2722</v>
          </cell>
        </row>
        <row r="2223">
          <cell r="A2223">
            <v>1315852</v>
          </cell>
          <cell r="B2223" t="str">
            <v>12</v>
          </cell>
          <cell r="C2223" t="str">
            <v>Chaudière-Appalaches</v>
          </cell>
          <cell r="D2223" t="str">
            <v>Ferme J.L.T. Vachon S.E.N.C.</v>
          </cell>
          <cell r="E2223" t="str">
            <v>Vachon(Joseph)</v>
          </cell>
          <cell r="F2223" t="str">
            <v>220, Rang 2</v>
          </cell>
          <cell r="G2223" t="str">
            <v>Lac-Etchemin</v>
          </cell>
          <cell r="H2223" t="str">
            <v>G0R1S0</v>
          </cell>
          <cell r="I2223">
            <v>418</v>
          </cell>
          <cell r="J2223">
            <v>6255543</v>
          </cell>
          <cell r="K2223">
            <v>262</v>
          </cell>
          <cell r="L2223">
            <v>37136</v>
          </cell>
          <cell r="M2223">
            <v>262</v>
          </cell>
          <cell r="N2223">
            <v>54002</v>
          </cell>
        </row>
        <row r="2224">
          <cell r="A2224">
            <v>1317478</v>
          </cell>
          <cell r="B2224" t="str">
            <v>08</v>
          </cell>
          <cell r="C2224" t="str">
            <v>Abitibi-Témiscamingue</v>
          </cell>
          <cell r="D2224" t="str">
            <v>Duclos(Michel)</v>
          </cell>
          <cell r="F2224" t="str">
            <v>488, rang 6</v>
          </cell>
          <cell r="G2224" t="str">
            <v>Latulipe-et-Gaboury</v>
          </cell>
          <cell r="H2224" t="str">
            <v>J0Z2N0</v>
          </cell>
          <cell r="I2224">
            <v>819</v>
          </cell>
          <cell r="J2224">
            <v>7472406</v>
          </cell>
          <cell r="K2224">
            <v>159</v>
          </cell>
          <cell r="L2224">
            <v>18809</v>
          </cell>
          <cell r="M2224">
            <v>169</v>
          </cell>
          <cell r="N2224">
            <v>3062</v>
          </cell>
        </row>
        <row r="2225">
          <cell r="A2225">
            <v>1319466</v>
          </cell>
          <cell r="B2225" t="str">
            <v>01</v>
          </cell>
          <cell r="C2225" t="str">
            <v>Bas-Saint-Laurent</v>
          </cell>
          <cell r="D2225" t="str">
            <v>Ferme Boudreault et Fils SENC</v>
          </cell>
          <cell r="E2225" t="str">
            <v>Boudreault(Jean-François)</v>
          </cell>
          <cell r="F2225" t="str">
            <v>981, route 132 ouest</v>
          </cell>
          <cell r="G2225" t="str">
            <v>Causapscal</v>
          </cell>
          <cell r="H2225" t="str">
            <v>G0J1J0</v>
          </cell>
          <cell r="I2225">
            <v>418</v>
          </cell>
          <cell r="J2225">
            <v>7566633</v>
          </cell>
          <cell r="K2225">
            <v>83</v>
          </cell>
          <cell r="L2225">
            <v>17022</v>
          </cell>
          <cell r="M2225">
            <v>82</v>
          </cell>
          <cell r="N2225">
            <v>20253</v>
          </cell>
        </row>
        <row r="2226">
          <cell r="A2226">
            <v>1320050</v>
          </cell>
          <cell r="B2226" t="str">
            <v>17</v>
          </cell>
          <cell r="C2226" t="str">
            <v>Centre-du-Québec</v>
          </cell>
          <cell r="D2226" t="str">
            <v>Ferme Troyblay S.E.N.C.</v>
          </cell>
          <cell r="E2226" t="str">
            <v>Tremblay(Yvan)</v>
          </cell>
          <cell r="F2226" t="str">
            <v>160, Rang 5</v>
          </cell>
          <cell r="G2226" t="str">
            <v>Inverness</v>
          </cell>
          <cell r="H2226" t="str">
            <v>G0S1K0</v>
          </cell>
          <cell r="I2226">
            <v>418</v>
          </cell>
          <cell r="J2226">
            <v>4533478</v>
          </cell>
          <cell r="K2226">
            <v>129</v>
          </cell>
          <cell r="L2226">
            <v>27656</v>
          </cell>
          <cell r="M2226">
            <v>135</v>
          </cell>
          <cell r="N2226">
            <v>33015</v>
          </cell>
        </row>
        <row r="2227">
          <cell r="A2227">
            <v>1320084</v>
          </cell>
          <cell r="B2227" t="str">
            <v>10</v>
          </cell>
          <cell r="C2227" t="str">
            <v>Nord-du-Québec</v>
          </cell>
          <cell r="D2227" t="str">
            <v>Ferme Tourne-sol</v>
          </cell>
          <cell r="E2227" t="str">
            <v>Jean-Christophe(Picard)</v>
          </cell>
          <cell r="F2227" t="str">
            <v>2296, rang 10</v>
          </cell>
          <cell r="G2227" t="str">
            <v>Val-Paradis</v>
          </cell>
          <cell r="H2227" t="str">
            <v>J0Z3S0</v>
          </cell>
          <cell r="I2227">
            <v>819</v>
          </cell>
          <cell r="J2227">
            <v>9412009</v>
          </cell>
          <cell r="K2227">
            <v>157</v>
          </cell>
          <cell r="L2227">
            <v>26310</v>
          </cell>
          <cell r="M2227">
            <v>184</v>
          </cell>
          <cell r="N2227">
            <v>24679</v>
          </cell>
        </row>
        <row r="2228">
          <cell r="A2228">
            <v>1320878</v>
          </cell>
          <cell r="B2228" t="str">
            <v>03</v>
          </cell>
          <cell r="C2228" t="str">
            <v>Capitale-Nationale</v>
          </cell>
          <cell r="D2228" t="str">
            <v>Ferme Harvey</v>
          </cell>
          <cell r="E2228" t="str">
            <v>Harvey(Martin)</v>
          </cell>
          <cell r="F2228" t="str">
            <v>1625, chemin des Coudriers</v>
          </cell>
          <cell r="G2228" t="str">
            <v>L'Isle-aux-Coudres</v>
          </cell>
          <cell r="H2228" t="str">
            <v>G0A1X0</v>
          </cell>
          <cell r="I2228">
            <v>418</v>
          </cell>
          <cell r="J2228">
            <v>4382579</v>
          </cell>
          <cell r="K2228">
            <v>87</v>
          </cell>
          <cell r="L2228">
            <v>12509</v>
          </cell>
          <cell r="M2228">
            <v>79</v>
          </cell>
          <cell r="N2228">
            <v>13248</v>
          </cell>
        </row>
        <row r="2229">
          <cell r="A2229">
            <v>1320910</v>
          </cell>
          <cell r="B2229" t="str">
            <v>15</v>
          </cell>
          <cell r="C2229" t="str">
            <v>Laurentides</v>
          </cell>
          <cell r="D2229" t="str">
            <v>Foucault(Annick)</v>
          </cell>
          <cell r="F2229" t="str">
            <v>98, Montée du Moulin</v>
          </cell>
          <cell r="G2229" t="str">
            <v>Brownsburg-Chatham</v>
          </cell>
          <cell r="H2229" t="str">
            <v>J8G1P5</v>
          </cell>
          <cell r="I2229">
            <v>450</v>
          </cell>
          <cell r="J2229">
            <v>5625337</v>
          </cell>
          <cell r="K2229">
            <v>79</v>
          </cell>
          <cell r="L2229">
            <v>1402</v>
          </cell>
          <cell r="M2229">
            <v>85</v>
          </cell>
          <cell r="N2229">
            <v>1592</v>
          </cell>
        </row>
        <row r="2230">
          <cell r="A2230">
            <v>1321868</v>
          </cell>
          <cell r="B2230" t="str">
            <v>12</v>
          </cell>
          <cell r="C2230" t="str">
            <v>Chaudière-Appalaches</v>
          </cell>
          <cell r="D2230" t="str">
            <v>Roy(Carol)</v>
          </cell>
          <cell r="F2230" t="str">
            <v>222, 2e Rang</v>
          </cell>
          <cell r="G2230" t="str">
            <v>Tring-Jonction</v>
          </cell>
          <cell r="H2230" t="str">
            <v>G0N1X0</v>
          </cell>
          <cell r="I2230">
            <v>418</v>
          </cell>
          <cell r="J2230">
            <v>4263150</v>
          </cell>
          <cell r="K2230">
            <v>50</v>
          </cell>
          <cell r="L2230">
            <v>7027</v>
          </cell>
          <cell r="M2230">
            <v>48</v>
          </cell>
          <cell r="N2230">
            <v>5548</v>
          </cell>
        </row>
        <row r="2231">
          <cell r="A2231">
            <v>1322254</v>
          </cell>
          <cell r="B2231" t="str">
            <v>15</v>
          </cell>
          <cell r="C2231" t="str">
            <v>Laurentides</v>
          </cell>
          <cell r="D2231" t="str">
            <v>Mainville(Sylvain)</v>
          </cell>
          <cell r="F2231" t="str">
            <v>301, rang Saint-Étienne</v>
          </cell>
          <cell r="G2231" t="str">
            <v>Saint-Placide</v>
          </cell>
          <cell r="H2231" t="str">
            <v>J0V2B0</v>
          </cell>
          <cell r="I2231">
            <v>450</v>
          </cell>
          <cell r="J2231">
            <v>2581834</v>
          </cell>
          <cell r="K2231">
            <v>61</v>
          </cell>
          <cell r="L2231">
            <v>11665</v>
          </cell>
          <cell r="M2231">
            <v>63</v>
          </cell>
          <cell r="N2231">
            <v>14329</v>
          </cell>
        </row>
        <row r="2232">
          <cell r="A2232">
            <v>1322643</v>
          </cell>
          <cell r="B2232" t="str">
            <v>05</v>
          </cell>
          <cell r="C2232" t="str">
            <v>Estrie</v>
          </cell>
          <cell r="D2232" t="str">
            <v>Ferme Eatonlane S.E.N.C.</v>
          </cell>
          <cell r="F2232" t="str">
            <v>346, Route 253</v>
          </cell>
          <cell r="G2232" t="str">
            <v>Cookshire-Eaton</v>
          </cell>
          <cell r="H2232" t="str">
            <v>J0B1M0</v>
          </cell>
          <cell r="I2232">
            <v>819</v>
          </cell>
          <cell r="J2232">
            <v>8753666</v>
          </cell>
          <cell r="K2232">
            <v>30</v>
          </cell>
          <cell r="L2232">
            <v>4754</v>
          </cell>
          <cell r="M2232">
            <v>30</v>
          </cell>
          <cell r="N2232">
            <v>4754</v>
          </cell>
        </row>
        <row r="2233">
          <cell r="A2233">
            <v>1323484</v>
          </cell>
          <cell r="B2233" t="str">
            <v>05</v>
          </cell>
          <cell r="C2233" t="str">
            <v>Estrie</v>
          </cell>
          <cell r="D2233" t="str">
            <v>Ferme du Bassin Sud S.E.N.C.</v>
          </cell>
          <cell r="E2233" t="str">
            <v>Carrier(Paul)</v>
          </cell>
          <cell r="F2233" t="str">
            <v>860, chemin Bassin Sud, R.R. 5</v>
          </cell>
          <cell r="G2233" t="str">
            <v>Cookshire-Eaton</v>
          </cell>
          <cell r="H2233" t="str">
            <v>J0B1M0</v>
          </cell>
          <cell r="I2233">
            <v>819</v>
          </cell>
          <cell r="J2233">
            <v>8753509</v>
          </cell>
          <cell r="K2233">
            <v>92</v>
          </cell>
          <cell r="L2233">
            <v>23416</v>
          </cell>
          <cell r="M2233">
            <v>73</v>
          </cell>
          <cell r="N2233">
            <v>28349</v>
          </cell>
        </row>
        <row r="2234">
          <cell r="A2234">
            <v>1324698</v>
          </cell>
          <cell r="B2234" t="str">
            <v>05</v>
          </cell>
          <cell r="C2234" t="str">
            <v>Estrie</v>
          </cell>
          <cell r="D2234" t="str">
            <v>Vachon(Serge)</v>
          </cell>
          <cell r="F2234" t="str">
            <v>759, Route 108</v>
          </cell>
          <cell r="G2234" t="str">
            <v>Bury</v>
          </cell>
          <cell r="H2234" t="str">
            <v>J0B1J0</v>
          </cell>
          <cell r="I2234">
            <v>819</v>
          </cell>
          <cell r="J2234">
            <v>8723889</v>
          </cell>
          <cell r="K2234">
            <v>31</v>
          </cell>
          <cell r="L2234">
            <v>1026</v>
          </cell>
          <cell r="M2234">
            <v>32</v>
          </cell>
          <cell r="N2234">
            <v>1026</v>
          </cell>
        </row>
        <row r="2235">
          <cell r="A2235">
            <v>1325638</v>
          </cell>
          <cell r="B2235" t="str">
            <v>07</v>
          </cell>
          <cell r="C2235" t="str">
            <v>Outaouais</v>
          </cell>
          <cell r="D2235" t="str">
            <v>Pritchard(Cheryl)</v>
          </cell>
          <cell r="F2235" t="str">
            <v>911, route 105</v>
          </cell>
          <cell r="G2235" t="str">
            <v>La Pèche</v>
          </cell>
          <cell r="H2235" t="str">
            <v>J0X1A0</v>
          </cell>
          <cell r="I2235">
            <v>819</v>
          </cell>
          <cell r="J2235">
            <v>4592003</v>
          </cell>
          <cell r="K2235">
            <v>52</v>
          </cell>
          <cell r="L2235">
            <v>11227</v>
          </cell>
          <cell r="M2235">
            <v>52</v>
          </cell>
          <cell r="N2235">
            <v>2722</v>
          </cell>
        </row>
        <row r="2236">
          <cell r="A2236">
            <v>1327089</v>
          </cell>
          <cell r="B2236" t="str">
            <v>02</v>
          </cell>
          <cell r="C2236" t="str">
            <v>Saguenay-Lac-Saint-Jean</v>
          </cell>
          <cell r="D2236" t="str">
            <v>Duchesne(Guy)</v>
          </cell>
          <cell r="F2236" t="str">
            <v>2172 St-Cyrille</v>
          </cell>
          <cell r="G2236" t="str">
            <v>Normandin</v>
          </cell>
          <cell r="H2236" t="str">
            <v>G8M4K5</v>
          </cell>
          <cell r="I2236">
            <v>418</v>
          </cell>
          <cell r="J2236">
            <v>2744887</v>
          </cell>
          <cell r="K2236">
            <v>86</v>
          </cell>
          <cell r="L2236">
            <v>30528</v>
          </cell>
          <cell r="M2236">
            <v>115</v>
          </cell>
          <cell r="N2236">
            <v>43546</v>
          </cell>
        </row>
        <row r="2237">
          <cell r="A2237">
            <v>1329267</v>
          </cell>
          <cell r="B2237" t="str">
            <v>12</v>
          </cell>
          <cell r="C2237" t="str">
            <v>Chaudière-Appalaches</v>
          </cell>
          <cell r="D2237" t="str">
            <v>Grondin(Yvon)</v>
          </cell>
          <cell r="F2237" t="str">
            <v>42, Route 269</v>
          </cell>
          <cell r="G2237" t="str">
            <v>Saint-Honoré-de-Shenley</v>
          </cell>
          <cell r="H2237" t="str">
            <v>G0M1V0</v>
          </cell>
          <cell r="I2237">
            <v>418</v>
          </cell>
          <cell r="J2237">
            <v>4856028</v>
          </cell>
          <cell r="K2237">
            <v>31</v>
          </cell>
          <cell r="L2237">
            <v>4865</v>
          </cell>
          <cell r="M2237">
            <v>31</v>
          </cell>
          <cell r="N2237">
            <v>4989</v>
          </cell>
        </row>
        <row r="2238">
          <cell r="A2238">
            <v>1329689</v>
          </cell>
          <cell r="B2238" t="str">
            <v>02</v>
          </cell>
          <cell r="C2238" t="str">
            <v>Saguenay-Lac-Saint-Jean</v>
          </cell>
          <cell r="D2238" t="str">
            <v>Vi-La Des agneaux inc.</v>
          </cell>
          <cell r="E2238" t="str">
            <v>Desgagnés(Victor)</v>
          </cell>
          <cell r="F2238" t="str">
            <v>216 rue Blanchette</v>
          </cell>
          <cell r="G2238" t="str">
            <v>Saint-François-de-Sales</v>
          </cell>
          <cell r="H2238" t="str">
            <v>G0W1M0</v>
          </cell>
          <cell r="I2238">
            <v>418</v>
          </cell>
          <cell r="J2238">
            <v>3489136</v>
          </cell>
          <cell r="K2238">
            <v>66</v>
          </cell>
          <cell r="L2238">
            <v>661</v>
          </cell>
          <cell r="M2238">
            <v>50</v>
          </cell>
          <cell r="N2238">
            <v>1885</v>
          </cell>
        </row>
        <row r="2239">
          <cell r="A2239">
            <v>1330463</v>
          </cell>
          <cell r="B2239" t="str">
            <v>17</v>
          </cell>
          <cell r="C2239" t="str">
            <v>Centre-du-Québec</v>
          </cell>
          <cell r="D2239" t="str">
            <v>Pilon(Mario)</v>
          </cell>
          <cell r="F2239" t="str">
            <v>2148, boulevard Lemire Ouest</v>
          </cell>
          <cell r="G2239" t="str">
            <v>Saint-Majorique-de-Grantham</v>
          </cell>
          <cell r="H2239" t="str">
            <v>J2B8A9</v>
          </cell>
          <cell r="I2239">
            <v>819</v>
          </cell>
          <cell r="J2239">
            <v>4751854</v>
          </cell>
          <cell r="L2239">
            <v>282</v>
          </cell>
        </row>
        <row r="2240">
          <cell r="A2240">
            <v>1330885</v>
          </cell>
          <cell r="B2240" t="str">
            <v>09</v>
          </cell>
          <cell r="C2240" t="str">
            <v>Cote-Nord</v>
          </cell>
          <cell r="D2240" t="str">
            <v>Hovington(Colette)</v>
          </cell>
          <cell r="F2240" t="str">
            <v>306, rang Saint-Joseph</v>
          </cell>
          <cell r="G2240" t="str">
            <v>Sacré-Coeur</v>
          </cell>
          <cell r="H2240" t="str">
            <v>G0T1Y0</v>
          </cell>
          <cell r="I2240">
            <v>418</v>
          </cell>
          <cell r="J2240">
            <v>2364208</v>
          </cell>
          <cell r="K2240">
            <v>47</v>
          </cell>
          <cell r="L2240">
            <v>6941</v>
          </cell>
          <cell r="M2240">
            <v>45</v>
          </cell>
          <cell r="N2240">
            <v>8416</v>
          </cell>
        </row>
        <row r="2241">
          <cell r="A2241">
            <v>1331297</v>
          </cell>
          <cell r="B2241" t="str">
            <v>16</v>
          </cell>
          <cell r="C2241" t="str">
            <v>Montérégie</v>
          </cell>
          <cell r="D2241" t="str">
            <v>Pelletier(Joël)</v>
          </cell>
          <cell r="F2241" t="str">
            <v>671, chemin Saint-Robert</v>
          </cell>
          <cell r="G2241" t="str">
            <v>Saint-Robert</v>
          </cell>
          <cell r="H2241" t="str">
            <v>J0G1S0</v>
          </cell>
          <cell r="I2241">
            <v>450</v>
          </cell>
          <cell r="J2241">
            <v>7823053</v>
          </cell>
          <cell r="K2241">
            <v>10</v>
          </cell>
          <cell r="L2241">
            <v>339</v>
          </cell>
        </row>
        <row r="2242">
          <cell r="A2242">
            <v>1331321</v>
          </cell>
          <cell r="B2242" t="str">
            <v>12</v>
          </cell>
          <cell r="C2242" t="str">
            <v>Chaudière-Appalaches</v>
          </cell>
          <cell r="D2242" t="str">
            <v>Ferme Danka inc.</v>
          </cell>
          <cell r="F2242" t="str">
            <v>222, 2e Rang</v>
          </cell>
          <cell r="G2242" t="str">
            <v>Tring-Jonction</v>
          </cell>
          <cell r="H2242" t="str">
            <v>G0N1X0</v>
          </cell>
          <cell r="I2242">
            <v>418</v>
          </cell>
          <cell r="J2242">
            <v>4263150</v>
          </cell>
          <cell r="M2242">
            <v>17</v>
          </cell>
          <cell r="N2242">
            <v>3629</v>
          </cell>
        </row>
        <row r="2243">
          <cell r="A2243">
            <v>1331487</v>
          </cell>
          <cell r="B2243" t="str">
            <v>08</v>
          </cell>
          <cell r="C2243" t="str">
            <v>Abitibi-Témiscamingue</v>
          </cell>
          <cell r="D2243" t="str">
            <v>Ferme Franclain 2001 inc.</v>
          </cell>
          <cell r="E2243" t="str">
            <v>Desrochers(Alain)</v>
          </cell>
          <cell r="F2243" t="str">
            <v>1405, principale  C.P. 9</v>
          </cell>
          <cell r="G2243" t="str">
            <v>Saint-Édouard-de-Fabre</v>
          </cell>
          <cell r="H2243" t="str">
            <v>J0Z1Z0</v>
          </cell>
          <cell r="I2243">
            <v>819</v>
          </cell>
          <cell r="J2243">
            <v>6342276</v>
          </cell>
          <cell r="K2243">
            <v>16</v>
          </cell>
          <cell r="L2243">
            <v>826</v>
          </cell>
        </row>
        <row r="2244">
          <cell r="A2244">
            <v>1332089</v>
          </cell>
          <cell r="B2244" t="str">
            <v>15</v>
          </cell>
          <cell r="C2244" t="str">
            <v>Laurentides</v>
          </cell>
          <cell r="D2244" t="str">
            <v>Michelle Leduc &amp; Jean-Marc Perrier</v>
          </cell>
          <cell r="E2244" t="str">
            <v>Perrier(Michelle Leduc et Jean-Marc)</v>
          </cell>
          <cell r="F2244" t="str">
            <v>215, route 309 Nord</v>
          </cell>
          <cell r="G2244" t="str">
            <v>Ferme-Neuve</v>
          </cell>
          <cell r="H2244" t="str">
            <v>J0W1C0</v>
          </cell>
          <cell r="I2244">
            <v>819</v>
          </cell>
          <cell r="J2244">
            <v>5872708</v>
          </cell>
          <cell r="M2244">
            <v>17</v>
          </cell>
          <cell r="N2244">
            <v>4730</v>
          </cell>
        </row>
        <row r="2245">
          <cell r="A2245">
            <v>1334309</v>
          </cell>
          <cell r="B2245" t="str">
            <v>03</v>
          </cell>
          <cell r="C2245" t="str">
            <v>Capitale-Nationale</v>
          </cell>
          <cell r="D2245" t="str">
            <v>Gendron Michel et Pierre-Luc</v>
          </cell>
          <cell r="E2245" t="str">
            <v>Gendron(Michel et Pierre-Luc)</v>
          </cell>
          <cell r="F2245" t="str">
            <v>1190, rang Saint-Achille</v>
          </cell>
          <cell r="G2245" t="str">
            <v>Saint-Ubalde</v>
          </cell>
          <cell r="H2245" t="str">
            <v>G0A4L0</v>
          </cell>
          <cell r="I2245">
            <v>418</v>
          </cell>
          <cell r="J2245">
            <v>2772244</v>
          </cell>
          <cell r="K2245">
            <v>113</v>
          </cell>
          <cell r="L2245">
            <v>18462</v>
          </cell>
          <cell r="M2245">
            <v>112</v>
          </cell>
          <cell r="N2245">
            <v>18031</v>
          </cell>
        </row>
        <row r="2246">
          <cell r="A2246">
            <v>1335108</v>
          </cell>
          <cell r="B2246" t="str">
            <v>01</v>
          </cell>
          <cell r="C2246" t="str">
            <v>Bas-Saint-Laurent</v>
          </cell>
          <cell r="D2246" t="str">
            <v>Caron(Jacques-Normand)</v>
          </cell>
          <cell r="F2246" t="str">
            <v>256, 2ième rang est</v>
          </cell>
          <cell r="G2246" t="str">
            <v>Saint-Fabien</v>
          </cell>
          <cell r="H2246" t="str">
            <v>G0L2Z0</v>
          </cell>
          <cell r="I2246">
            <v>418</v>
          </cell>
          <cell r="J2246">
            <v>8693325</v>
          </cell>
          <cell r="K2246">
            <v>12</v>
          </cell>
          <cell r="L2246">
            <v>928</v>
          </cell>
          <cell r="M2246">
            <v>15</v>
          </cell>
          <cell r="N2246">
            <v>528</v>
          </cell>
        </row>
        <row r="2247">
          <cell r="A2247">
            <v>1335264</v>
          </cell>
          <cell r="B2247" t="str">
            <v>17</v>
          </cell>
          <cell r="C2247" t="str">
            <v>Centre-du-Québec</v>
          </cell>
          <cell r="D2247" t="str">
            <v>Fréchette(Gaétan)</v>
          </cell>
          <cell r="E2247" t="str">
            <v>Fréchette(Gaétan)</v>
          </cell>
          <cell r="F2247" t="str">
            <v>95, rang 11 Ouest</v>
          </cell>
          <cell r="G2247" t="str">
            <v>Princeville</v>
          </cell>
          <cell r="H2247" t="str">
            <v>G6L4C6</v>
          </cell>
          <cell r="I2247">
            <v>819</v>
          </cell>
          <cell r="J2247">
            <v>3643282</v>
          </cell>
          <cell r="K2247">
            <v>81</v>
          </cell>
          <cell r="L2247">
            <v>19710</v>
          </cell>
          <cell r="M2247">
            <v>62</v>
          </cell>
          <cell r="N2247">
            <v>18368</v>
          </cell>
        </row>
        <row r="2248">
          <cell r="A2248">
            <v>1338086</v>
          </cell>
          <cell r="B2248" t="str">
            <v>12</v>
          </cell>
          <cell r="C2248" t="str">
            <v>Chaudière-Appalaches</v>
          </cell>
          <cell r="D2248" t="str">
            <v>Bernard(Stéphane)</v>
          </cell>
          <cell r="F2248" t="str">
            <v>380, Rang 3 Nord</v>
          </cell>
          <cell r="G2248" t="str">
            <v>Saint-Victor</v>
          </cell>
          <cell r="H2248" t="str">
            <v>G0M2B0</v>
          </cell>
          <cell r="I2248">
            <v>418</v>
          </cell>
          <cell r="J2248">
            <v>5883143</v>
          </cell>
          <cell r="K2248">
            <v>12</v>
          </cell>
          <cell r="L2248">
            <v>1463</v>
          </cell>
        </row>
        <row r="2249">
          <cell r="A2249">
            <v>1338102</v>
          </cell>
          <cell r="B2249" t="str">
            <v>07</v>
          </cell>
          <cell r="C2249" t="str">
            <v>Outaouais</v>
          </cell>
          <cell r="D2249" t="str">
            <v>Tremblay(Céline)</v>
          </cell>
          <cell r="E2249" t="str">
            <v>Tremblay(Céline)</v>
          </cell>
          <cell r="F2249" t="str">
            <v>91, ch. Blue Sea Nord, C.P. 77</v>
          </cell>
          <cell r="G2249" t="str">
            <v>Blue Sea</v>
          </cell>
          <cell r="H2249" t="str">
            <v>J0X1C0</v>
          </cell>
          <cell r="I2249">
            <v>819</v>
          </cell>
          <cell r="J2249">
            <v>4634312</v>
          </cell>
          <cell r="K2249">
            <v>26</v>
          </cell>
          <cell r="L2249">
            <v>3114</v>
          </cell>
          <cell r="M2249">
            <v>25</v>
          </cell>
          <cell r="N2249">
            <v>7815</v>
          </cell>
        </row>
        <row r="2250">
          <cell r="A2250">
            <v>1341478</v>
          </cell>
          <cell r="B2250" t="str">
            <v>12</v>
          </cell>
          <cell r="C2250" t="str">
            <v>Chaudière-Appalaches</v>
          </cell>
          <cell r="D2250" t="str">
            <v>Gauthier(Henri)</v>
          </cell>
          <cell r="F2250" t="str">
            <v>187, route 204 est</v>
          </cell>
          <cell r="G2250" t="str">
            <v>Saint-Adalbert</v>
          </cell>
          <cell r="H2250" t="str">
            <v>G0R2M0</v>
          </cell>
          <cell r="I2250">
            <v>418</v>
          </cell>
          <cell r="J2250">
            <v>3563470</v>
          </cell>
          <cell r="K2250">
            <v>45</v>
          </cell>
          <cell r="L2250">
            <v>3306</v>
          </cell>
          <cell r="M2250">
            <v>44</v>
          </cell>
          <cell r="N2250">
            <v>3306</v>
          </cell>
        </row>
        <row r="2251">
          <cell r="A2251">
            <v>1342070</v>
          </cell>
          <cell r="B2251" t="str">
            <v>14</v>
          </cell>
          <cell r="C2251" t="str">
            <v>Lanaudière</v>
          </cell>
          <cell r="D2251" t="str">
            <v>Pin(Fernand)</v>
          </cell>
          <cell r="F2251" t="str">
            <v>181, rang 10 - 1ère rue Pin</v>
          </cell>
          <cell r="G2251" t="str">
            <v>Sainte-Marcelline-de-Kildare</v>
          </cell>
          <cell r="H2251" t="str">
            <v>J0K2Y0</v>
          </cell>
          <cell r="I2251">
            <v>450</v>
          </cell>
          <cell r="J2251">
            <v>8835201</v>
          </cell>
          <cell r="K2251">
            <v>108</v>
          </cell>
          <cell r="L2251">
            <v>2823</v>
          </cell>
          <cell r="M2251">
            <v>111</v>
          </cell>
          <cell r="N2251">
            <v>5957</v>
          </cell>
        </row>
        <row r="2252">
          <cell r="A2252">
            <v>1342666</v>
          </cell>
          <cell r="B2252" t="str">
            <v>12</v>
          </cell>
          <cell r="C2252" t="str">
            <v>Chaudière-Appalaches</v>
          </cell>
          <cell r="D2252" t="str">
            <v>Villeneuve(Francine)</v>
          </cell>
          <cell r="F2252" t="str">
            <v>709, rang Saint-Pierre</v>
          </cell>
          <cell r="G2252" t="str">
            <v>Saint-Frédéric</v>
          </cell>
          <cell r="H2252" t="str">
            <v>G0N1P0</v>
          </cell>
          <cell r="I2252">
            <v>418</v>
          </cell>
          <cell r="J2252">
            <v>4262837</v>
          </cell>
          <cell r="K2252">
            <v>138</v>
          </cell>
          <cell r="L2252">
            <v>19586</v>
          </cell>
          <cell r="M2252">
            <v>142</v>
          </cell>
          <cell r="N2252">
            <v>20621</v>
          </cell>
        </row>
        <row r="2253">
          <cell r="A2253">
            <v>1347988</v>
          </cell>
          <cell r="B2253" t="str">
            <v>11</v>
          </cell>
          <cell r="C2253" t="str">
            <v>Gaspésie-Iles-de-la-Madeleine</v>
          </cell>
          <cell r="D2253" t="str">
            <v>Campbell(Harry)</v>
          </cell>
          <cell r="F2253" t="str">
            <v>340 rang 4 Ouest C.P.9</v>
          </cell>
          <cell r="G2253" t="str">
            <v>New-Richmond</v>
          </cell>
          <cell r="H2253" t="str">
            <v>G0C2B0</v>
          </cell>
          <cell r="I2253">
            <v>418</v>
          </cell>
          <cell r="J2253">
            <v>3924668</v>
          </cell>
          <cell r="K2253">
            <v>16</v>
          </cell>
          <cell r="L2253">
            <v>340</v>
          </cell>
        </row>
        <row r="2254">
          <cell r="A2254">
            <v>1348051</v>
          </cell>
          <cell r="B2254" t="str">
            <v>11</v>
          </cell>
          <cell r="C2254" t="str">
            <v>Gaspésie-Iles-de-la-Madeleine</v>
          </cell>
          <cell r="D2254" t="str">
            <v>English(Suzette)</v>
          </cell>
          <cell r="F2254" t="str">
            <v>196 Montée Cortereal</v>
          </cell>
          <cell r="G2254" t="str">
            <v>Gaspé</v>
          </cell>
          <cell r="H2254" t="str">
            <v>G4X6S2</v>
          </cell>
          <cell r="I2254">
            <v>418</v>
          </cell>
          <cell r="J2254">
            <v>3682441</v>
          </cell>
          <cell r="K2254">
            <v>18</v>
          </cell>
          <cell r="M2254">
            <v>16</v>
          </cell>
        </row>
        <row r="2255">
          <cell r="A2255">
            <v>1348077</v>
          </cell>
          <cell r="B2255" t="str">
            <v>11</v>
          </cell>
          <cell r="C2255" t="str">
            <v>Gaspésie-Iles-de-la-Madeleine</v>
          </cell>
          <cell r="D2255" t="str">
            <v>Fairservice(Daniel)</v>
          </cell>
          <cell r="F2255" t="str">
            <v>234 rang 3 Ouest - B.P. 150</v>
          </cell>
          <cell r="G2255" t="str">
            <v>New-Richmond</v>
          </cell>
          <cell r="H2255" t="str">
            <v>G0C2B0</v>
          </cell>
          <cell r="I2255">
            <v>418</v>
          </cell>
          <cell r="J2255">
            <v>3925828</v>
          </cell>
          <cell r="K2255">
            <v>25</v>
          </cell>
          <cell r="L2255">
            <v>4575</v>
          </cell>
          <cell r="M2255">
            <v>25</v>
          </cell>
          <cell r="N2255">
            <v>3422</v>
          </cell>
        </row>
        <row r="2256">
          <cell r="A2256">
            <v>1348085</v>
          </cell>
          <cell r="B2256" t="str">
            <v>11</v>
          </cell>
          <cell r="C2256" t="str">
            <v>Gaspésie-Iles-de-la-Madeleine</v>
          </cell>
          <cell r="D2256" t="str">
            <v>Gallant(Serge)</v>
          </cell>
          <cell r="F2256" t="str">
            <v>242, rang Saint-Hermel</v>
          </cell>
          <cell r="G2256" t="str">
            <v>Saint-Alexis-de-Matapédia</v>
          </cell>
          <cell r="H2256" t="str">
            <v>G0J2E0</v>
          </cell>
          <cell r="I2256">
            <v>418</v>
          </cell>
          <cell r="J2256">
            <v>2992503</v>
          </cell>
          <cell r="K2256">
            <v>33</v>
          </cell>
          <cell r="M2256">
            <v>32</v>
          </cell>
        </row>
        <row r="2257">
          <cell r="A2257">
            <v>1348093</v>
          </cell>
          <cell r="B2257" t="str">
            <v>11</v>
          </cell>
          <cell r="C2257" t="str">
            <v>Gaspésie-Iles-de-la-Madeleine</v>
          </cell>
          <cell r="D2257" t="str">
            <v>Gallon(Ralph)</v>
          </cell>
          <cell r="F2257" t="str">
            <v>350 Tommy Street B.P. 91</v>
          </cell>
          <cell r="G2257" t="str">
            <v>New-Richmond</v>
          </cell>
          <cell r="H2257" t="str">
            <v>G0C2B0</v>
          </cell>
          <cell r="I2257">
            <v>418</v>
          </cell>
          <cell r="J2257">
            <v>3925140</v>
          </cell>
          <cell r="K2257">
            <v>16</v>
          </cell>
          <cell r="L2257">
            <v>2317</v>
          </cell>
          <cell r="M2257">
            <v>18</v>
          </cell>
          <cell r="N2257">
            <v>340</v>
          </cell>
        </row>
        <row r="2258">
          <cell r="A2258">
            <v>1348168</v>
          </cell>
          <cell r="B2258" t="str">
            <v>11</v>
          </cell>
          <cell r="C2258" t="str">
            <v>Gaspésie-Iles-de-la-Madeleine</v>
          </cell>
          <cell r="D2258" t="str">
            <v>Hayes(Georges E.)</v>
          </cell>
          <cell r="F2258" t="str">
            <v>98, route 132</v>
          </cell>
          <cell r="G2258" t="str">
            <v>Shigawake</v>
          </cell>
          <cell r="H2258" t="str">
            <v>G0C3E0</v>
          </cell>
          <cell r="I2258">
            <v>418</v>
          </cell>
          <cell r="J2258">
            <v>7526772</v>
          </cell>
          <cell r="K2258">
            <v>46</v>
          </cell>
          <cell r="L2258">
            <v>13465</v>
          </cell>
          <cell r="M2258">
            <v>47</v>
          </cell>
          <cell r="N2258">
            <v>3742</v>
          </cell>
        </row>
        <row r="2259">
          <cell r="A2259">
            <v>1348242</v>
          </cell>
          <cell r="B2259" t="str">
            <v>11</v>
          </cell>
          <cell r="C2259" t="str">
            <v>Gaspésie-Iles-de-la-Madeleine</v>
          </cell>
          <cell r="D2259" t="str">
            <v>Landry(Yvon)</v>
          </cell>
          <cell r="F2259" t="str">
            <v>674 route 132 Est</v>
          </cell>
          <cell r="G2259" t="str">
            <v>Nouvelle</v>
          </cell>
          <cell r="H2259" t="str">
            <v>G0C2E0</v>
          </cell>
          <cell r="I2259">
            <v>418</v>
          </cell>
          <cell r="J2259">
            <v>7942239</v>
          </cell>
          <cell r="K2259">
            <v>48</v>
          </cell>
          <cell r="L2259">
            <v>10423</v>
          </cell>
        </row>
        <row r="2260">
          <cell r="A2260">
            <v>1348259</v>
          </cell>
          <cell r="B2260" t="str">
            <v>11</v>
          </cell>
          <cell r="C2260" t="str">
            <v>Gaspésie-Iles-de-la-Madeleine</v>
          </cell>
          <cell r="D2260" t="str">
            <v>Lapierre(François)</v>
          </cell>
          <cell r="F2260" t="str">
            <v>12 rang St-Isidore</v>
          </cell>
          <cell r="G2260" t="str">
            <v>Sainte-Thérèse-de-Gaspé</v>
          </cell>
          <cell r="H2260" t="str">
            <v>G0C3B0</v>
          </cell>
          <cell r="I2260">
            <v>418</v>
          </cell>
          <cell r="J2260">
            <v>3852976</v>
          </cell>
          <cell r="K2260">
            <v>30</v>
          </cell>
          <cell r="M2260">
            <v>30</v>
          </cell>
          <cell r="N2260">
            <v>3354</v>
          </cell>
        </row>
        <row r="2261">
          <cell r="A2261">
            <v>1348267</v>
          </cell>
          <cell r="B2261" t="str">
            <v>11</v>
          </cell>
          <cell r="C2261" t="str">
            <v>Gaspésie-Iles-de-la-Madeleine</v>
          </cell>
          <cell r="D2261" t="str">
            <v>Lévesque(Claude)</v>
          </cell>
          <cell r="F2261" t="str">
            <v>135, 30e Rue Ouest</v>
          </cell>
          <cell r="G2261" t="str">
            <v>Sainte-Anne-des-Monts</v>
          </cell>
          <cell r="H2261" t="str">
            <v>G0E2G0</v>
          </cell>
          <cell r="I2261">
            <v>418</v>
          </cell>
          <cell r="J2261">
            <v>7633359</v>
          </cell>
          <cell r="K2261">
            <v>18</v>
          </cell>
          <cell r="M2261">
            <v>21</v>
          </cell>
        </row>
        <row r="2262">
          <cell r="A2262">
            <v>1348465</v>
          </cell>
          <cell r="B2262" t="str">
            <v>11</v>
          </cell>
          <cell r="C2262" t="str">
            <v>Gaspésie-Iles-de-la-Madeleine</v>
          </cell>
          <cell r="D2262" t="str">
            <v>Miller(Steven)</v>
          </cell>
          <cell r="F2262" t="str">
            <v>108 route de la Pointe</v>
          </cell>
          <cell r="G2262" t="str">
            <v>Port-Daniel-Gascons</v>
          </cell>
          <cell r="H2262" t="str">
            <v>G0C2N0</v>
          </cell>
          <cell r="I2262">
            <v>418</v>
          </cell>
          <cell r="J2262">
            <v>3965492</v>
          </cell>
          <cell r="K2262">
            <v>16</v>
          </cell>
          <cell r="L2262">
            <v>1458</v>
          </cell>
          <cell r="M2262">
            <v>19</v>
          </cell>
          <cell r="N2262">
            <v>794</v>
          </cell>
        </row>
        <row r="2263">
          <cell r="A2263">
            <v>1348499</v>
          </cell>
          <cell r="B2263" t="str">
            <v>11</v>
          </cell>
          <cell r="C2263" t="str">
            <v>Gaspésie-Iles-de-la-Madeleine</v>
          </cell>
          <cell r="D2263" t="str">
            <v>Munro(Wylie)</v>
          </cell>
          <cell r="F2263" t="str">
            <v>266 chemin McKay</v>
          </cell>
          <cell r="G2263" t="str">
            <v>Cascapédia-Saint-Jules</v>
          </cell>
          <cell r="H2263" t="str">
            <v>G0C1T0</v>
          </cell>
          <cell r="I2263">
            <v>418</v>
          </cell>
          <cell r="J2263">
            <v>7593534</v>
          </cell>
          <cell r="K2263">
            <v>17</v>
          </cell>
          <cell r="M2263">
            <v>17</v>
          </cell>
        </row>
        <row r="2264">
          <cell r="A2264">
            <v>1348531</v>
          </cell>
          <cell r="B2264" t="str">
            <v>11</v>
          </cell>
          <cell r="C2264" t="str">
            <v>Gaspésie-Iles-de-la-Madeleine</v>
          </cell>
          <cell r="D2264" t="str">
            <v>Nicolas(Jean-François)</v>
          </cell>
          <cell r="F2264" t="str">
            <v>1480, route 132</v>
          </cell>
          <cell r="G2264" t="str">
            <v>Percé</v>
          </cell>
          <cell r="H2264" t="str">
            <v>G0C1G0</v>
          </cell>
          <cell r="I2264">
            <v>418</v>
          </cell>
          <cell r="J2264">
            <v>7825324</v>
          </cell>
          <cell r="K2264">
            <v>37</v>
          </cell>
          <cell r="L2264">
            <v>5603</v>
          </cell>
          <cell r="M2264">
            <v>20</v>
          </cell>
          <cell r="N2264">
            <v>8068</v>
          </cell>
        </row>
        <row r="2265">
          <cell r="A2265">
            <v>1348556</v>
          </cell>
          <cell r="B2265" t="str">
            <v>11</v>
          </cell>
          <cell r="C2265" t="str">
            <v>Gaspésie-Iles-de-la-Madeleine</v>
          </cell>
          <cell r="D2265" t="str">
            <v>St-Onge(Francis)</v>
          </cell>
          <cell r="F2265" t="str">
            <v>159 rue Beauglen</v>
          </cell>
          <cell r="G2265" t="str">
            <v>Cascapédia-Saint-Jules</v>
          </cell>
          <cell r="H2265" t="str">
            <v>G0C1T0</v>
          </cell>
          <cell r="I2265">
            <v>418</v>
          </cell>
          <cell r="J2265">
            <v>7593291</v>
          </cell>
          <cell r="K2265">
            <v>20</v>
          </cell>
          <cell r="L2265">
            <v>4812</v>
          </cell>
          <cell r="M2265">
            <v>19</v>
          </cell>
          <cell r="N2265">
            <v>2358</v>
          </cell>
        </row>
        <row r="2266">
          <cell r="A2266">
            <v>1348598</v>
          </cell>
          <cell r="B2266" t="str">
            <v>11</v>
          </cell>
          <cell r="C2266" t="str">
            <v>Gaspésie-Iles-de-la-Madeleine</v>
          </cell>
          <cell r="D2266" t="str">
            <v>Poirier(Réjean)</v>
          </cell>
          <cell r="F2266" t="str">
            <v>401 route 132 ouest - B.P. 8</v>
          </cell>
          <cell r="G2266" t="str">
            <v>Caplan</v>
          </cell>
          <cell r="H2266" t="str">
            <v>G0C1H0</v>
          </cell>
          <cell r="I2266">
            <v>418</v>
          </cell>
          <cell r="J2266">
            <v>3885081</v>
          </cell>
          <cell r="K2266">
            <v>29</v>
          </cell>
          <cell r="L2266">
            <v>3742</v>
          </cell>
          <cell r="M2266">
            <v>37</v>
          </cell>
          <cell r="N2266">
            <v>3742</v>
          </cell>
        </row>
        <row r="2267">
          <cell r="A2267">
            <v>1348689</v>
          </cell>
          <cell r="B2267" t="str">
            <v>11</v>
          </cell>
          <cell r="C2267" t="str">
            <v>Gaspésie-Iles-de-la-Madeleine</v>
          </cell>
          <cell r="D2267" t="str">
            <v>Sinclair(Blake)</v>
          </cell>
          <cell r="F2267" t="str">
            <v>99, Dover P.O. Box 295</v>
          </cell>
          <cell r="G2267" t="str">
            <v>New-Carlisle</v>
          </cell>
          <cell r="H2267" t="str">
            <v>G0C1Z0</v>
          </cell>
          <cell r="I2267">
            <v>418</v>
          </cell>
          <cell r="J2267">
            <v>7525161</v>
          </cell>
          <cell r="K2267">
            <v>29</v>
          </cell>
          <cell r="L2267">
            <v>4374</v>
          </cell>
          <cell r="M2267">
            <v>30</v>
          </cell>
          <cell r="N2267">
            <v>1665</v>
          </cell>
        </row>
        <row r="2268">
          <cell r="A2268">
            <v>1348739</v>
          </cell>
          <cell r="B2268" t="str">
            <v>11</v>
          </cell>
          <cell r="C2268" t="str">
            <v>Gaspésie-Iles-de-la-Madeleine</v>
          </cell>
          <cell r="D2268" t="str">
            <v>Sutton(Robert)</v>
          </cell>
          <cell r="F2268" t="str">
            <v>598 du Bord de l'Eau</v>
          </cell>
          <cell r="G2268" t="str">
            <v>Grande-Rivière</v>
          </cell>
          <cell r="H2268" t="str">
            <v>G0C1W0</v>
          </cell>
          <cell r="I2268">
            <v>418</v>
          </cell>
          <cell r="J2268">
            <v>3852679</v>
          </cell>
          <cell r="K2268">
            <v>41</v>
          </cell>
          <cell r="L2268">
            <v>4935</v>
          </cell>
          <cell r="M2268">
            <v>34</v>
          </cell>
          <cell r="N2268">
            <v>340</v>
          </cell>
        </row>
        <row r="2269">
          <cell r="A2269">
            <v>1348903</v>
          </cell>
          <cell r="B2269" t="str">
            <v>11</v>
          </cell>
          <cell r="C2269" t="str">
            <v>Gaspésie-Iles-de-la-Madeleine</v>
          </cell>
          <cell r="D2269" t="str">
            <v>Warren(Robert)</v>
          </cell>
          <cell r="F2269" t="str">
            <v>1431 rang 5 Val d'Espoir - C.P. 23</v>
          </cell>
          <cell r="G2269" t="str">
            <v>Percé</v>
          </cell>
          <cell r="H2269" t="str">
            <v>G0C3G0</v>
          </cell>
          <cell r="I2269">
            <v>418</v>
          </cell>
          <cell r="J2269">
            <v>7822213</v>
          </cell>
          <cell r="K2269">
            <v>12</v>
          </cell>
          <cell r="L2269">
            <v>1866</v>
          </cell>
        </row>
        <row r="2270">
          <cell r="A2270">
            <v>1348929</v>
          </cell>
          <cell r="B2270" t="str">
            <v>11</v>
          </cell>
          <cell r="C2270" t="str">
            <v>Gaspésie-Iles-de-la-Madeleine</v>
          </cell>
          <cell r="D2270" t="str">
            <v>Mac Whirter(Robert)</v>
          </cell>
          <cell r="F2270" t="str">
            <v>388, rang 2</v>
          </cell>
          <cell r="G2270" t="str">
            <v>Saint-Godefroi</v>
          </cell>
          <cell r="H2270" t="str">
            <v>G0C3C0</v>
          </cell>
          <cell r="I2270">
            <v>418</v>
          </cell>
          <cell r="J2270">
            <v>7525866</v>
          </cell>
          <cell r="K2270">
            <v>25</v>
          </cell>
          <cell r="L2270">
            <v>2625</v>
          </cell>
          <cell r="M2270">
            <v>26</v>
          </cell>
          <cell r="N2270">
            <v>1588</v>
          </cell>
        </row>
        <row r="2271">
          <cell r="A2271">
            <v>1349273</v>
          </cell>
          <cell r="B2271" t="str">
            <v>17</v>
          </cell>
          <cell r="C2271" t="str">
            <v>Centre-du-Québec</v>
          </cell>
          <cell r="D2271" t="str">
            <v>Ferme Gaelain inc.</v>
          </cell>
          <cell r="E2271" t="str">
            <v>Gourde(Patrick)</v>
          </cell>
          <cell r="F2271" t="str">
            <v>3168, Rang 8</v>
          </cell>
          <cell r="G2271" t="str">
            <v>Inverness</v>
          </cell>
          <cell r="H2271" t="str">
            <v>G0S1K0</v>
          </cell>
          <cell r="I2271">
            <v>418</v>
          </cell>
          <cell r="J2271">
            <v>4532119</v>
          </cell>
          <cell r="K2271">
            <v>108</v>
          </cell>
          <cell r="L2271">
            <v>15660</v>
          </cell>
          <cell r="M2271">
            <v>100</v>
          </cell>
          <cell r="N2271">
            <v>27966</v>
          </cell>
        </row>
        <row r="2272">
          <cell r="A2272">
            <v>1351279</v>
          </cell>
          <cell r="B2272" t="str">
            <v>05</v>
          </cell>
          <cell r="C2272" t="str">
            <v>Estrie</v>
          </cell>
          <cell r="D2272" t="str">
            <v>Caron(Michel A.)</v>
          </cell>
          <cell r="E2272" t="str">
            <v>Caron(Michel A.)</v>
          </cell>
          <cell r="F2272" t="str">
            <v>3670, Chemin Brandy Creek</v>
          </cell>
          <cell r="G2272" t="str">
            <v>Valcourt</v>
          </cell>
          <cell r="H2272" t="str">
            <v>J0E2L0</v>
          </cell>
          <cell r="I2272">
            <v>450</v>
          </cell>
          <cell r="J2272">
            <v>5322335</v>
          </cell>
          <cell r="K2272">
            <v>16</v>
          </cell>
          <cell r="L2272">
            <v>241</v>
          </cell>
          <cell r="M2272">
            <v>16</v>
          </cell>
          <cell r="N2272">
            <v>2429</v>
          </cell>
        </row>
        <row r="2273">
          <cell r="A2273">
            <v>1353317</v>
          </cell>
          <cell r="B2273" t="str">
            <v>16</v>
          </cell>
          <cell r="C2273" t="str">
            <v>Montérégie</v>
          </cell>
          <cell r="D2273" t="str">
            <v>Larouche(Sylvain)</v>
          </cell>
          <cell r="F2273" t="str">
            <v>1908, rang Scottsmore</v>
          </cell>
          <cell r="G2273" t="str">
            <v>Dunham</v>
          </cell>
          <cell r="H2273" t="str">
            <v>J0E1M0</v>
          </cell>
          <cell r="I2273">
            <v>450</v>
          </cell>
          <cell r="J2273">
            <v>2636388</v>
          </cell>
          <cell r="K2273">
            <v>42</v>
          </cell>
          <cell r="L2273">
            <v>3366</v>
          </cell>
          <cell r="M2273">
            <v>45</v>
          </cell>
          <cell r="N2273">
            <v>5825</v>
          </cell>
        </row>
        <row r="2274">
          <cell r="A2274">
            <v>1353366</v>
          </cell>
          <cell r="B2274" t="str">
            <v>12</v>
          </cell>
          <cell r="C2274" t="str">
            <v>Chaudière-Appalaches</v>
          </cell>
          <cell r="D2274" t="str">
            <v>Thivierge(Ian)</v>
          </cell>
          <cell r="F2274" t="str">
            <v>881, rang des Pionniers</v>
          </cell>
          <cell r="G2274" t="str">
            <v>Saint-Séverin (de Beauce)</v>
          </cell>
          <cell r="H2274" t="str">
            <v>G0N1V0</v>
          </cell>
          <cell r="I2274">
            <v>418</v>
          </cell>
          <cell r="J2274">
            <v>4261126</v>
          </cell>
          <cell r="K2274">
            <v>33</v>
          </cell>
          <cell r="L2274">
            <v>7513</v>
          </cell>
          <cell r="M2274">
            <v>35</v>
          </cell>
          <cell r="N2274">
            <v>8978</v>
          </cell>
        </row>
        <row r="2275">
          <cell r="A2275">
            <v>1354935</v>
          </cell>
          <cell r="B2275" t="str">
            <v>07</v>
          </cell>
          <cell r="C2275" t="str">
            <v>Outaouais</v>
          </cell>
          <cell r="D2275" t="str">
            <v>Wickens(Timothy Lloyd)</v>
          </cell>
          <cell r="F2275" t="str">
            <v>371, Front Road</v>
          </cell>
          <cell r="G2275" t="str">
            <v>Clarendon</v>
          </cell>
          <cell r="H2275" t="str">
            <v>J0X2Y0</v>
          </cell>
          <cell r="I2275">
            <v>819</v>
          </cell>
          <cell r="J2275">
            <v>6471999</v>
          </cell>
          <cell r="K2275">
            <v>100</v>
          </cell>
          <cell r="L2275">
            <v>13094</v>
          </cell>
          <cell r="M2275">
            <v>99</v>
          </cell>
          <cell r="N2275">
            <v>23620</v>
          </cell>
        </row>
        <row r="2276">
          <cell r="A2276">
            <v>1357060</v>
          </cell>
          <cell r="B2276" t="str">
            <v>07</v>
          </cell>
          <cell r="C2276" t="str">
            <v>Outaouais</v>
          </cell>
          <cell r="D2276" t="str">
            <v>Ferme G.F. Laporte inc.</v>
          </cell>
          <cell r="E2276" t="str">
            <v>Laporte(Gilles)</v>
          </cell>
          <cell r="F2276" t="str">
            <v>66, route 321 Sud</v>
          </cell>
          <cell r="G2276" t="str">
            <v>Saint-André-Avellin</v>
          </cell>
          <cell r="H2276" t="str">
            <v>J0V1W0</v>
          </cell>
          <cell r="I2276">
            <v>819</v>
          </cell>
          <cell r="J2276">
            <v>9831944</v>
          </cell>
          <cell r="K2276">
            <v>160</v>
          </cell>
          <cell r="L2276">
            <v>34700</v>
          </cell>
          <cell r="M2276">
            <v>189</v>
          </cell>
          <cell r="N2276">
            <v>40117</v>
          </cell>
        </row>
        <row r="2277">
          <cell r="A2277">
            <v>1357714</v>
          </cell>
          <cell r="B2277" t="str">
            <v>11</v>
          </cell>
          <cell r="C2277" t="str">
            <v>Gaspésie-Iles-de-la-Madeleine</v>
          </cell>
          <cell r="D2277" t="str">
            <v>Ferme MacDale inc.</v>
          </cell>
          <cell r="E2277" t="str">
            <v>Whirter(Gordon Mac)</v>
          </cell>
          <cell r="F2277" t="str">
            <v>C.P. 803 (Att. Gordon Mac Whirter)</v>
          </cell>
          <cell r="G2277" t="str">
            <v>Paspébiac</v>
          </cell>
          <cell r="H2277" t="str">
            <v>G0C2K0</v>
          </cell>
          <cell r="I2277">
            <v>418</v>
          </cell>
          <cell r="J2277">
            <v>7525270</v>
          </cell>
          <cell r="K2277">
            <v>96</v>
          </cell>
          <cell r="L2277">
            <v>16709</v>
          </cell>
          <cell r="M2277">
            <v>97</v>
          </cell>
          <cell r="N2277">
            <v>11175</v>
          </cell>
        </row>
        <row r="2278">
          <cell r="A2278">
            <v>1358266</v>
          </cell>
          <cell r="B2278" t="str">
            <v>17</v>
          </cell>
          <cell r="C2278" t="str">
            <v>Centre-du-Québec</v>
          </cell>
          <cell r="D2278" t="str">
            <v>Leclair(Mario)</v>
          </cell>
          <cell r="F2278" t="str">
            <v>777-B, rang 7</v>
          </cell>
          <cell r="G2278" t="str">
            <v>Saint-Félix-de-Kingsey</v>
          </cell>
          <cell r="H2278" t="str">
            <v>J0B2T0</v>
          </cell>
          <cell r="I2278">
            <v>819</v>
          </cell>
          <cell r="J2278">
            <v>8482707</v>
          </cell>
          <cell r="K2278">
            <v>40</v>
          </cell>
          <cell r="L2278">
            <v>7481</v>
          </cell>
          <cell r="M2278">
            <v>40</v>
          </cell>
          <cell r="N2278">
            <v>11001</v>
          </cell>
        </row>
        <row r="2279">
          <cell r="A2279">
            <v>1360098</v>
          </cell>
          <cell r="B2279" t="str">
            <v>12</v>
          </cell>
          <cell r="C2279" t="str">
            <v>Chaudière-Appalaches</v>
          </cell>
          <cell r="D2279" t="str">
            <v>Ferme Gérard Raby inc.</v>
          </cell>
          <cell r="E2279" t="str">
            <v>Raby(Gérard et Geneviève)</v>
          </cell>
          <cell r="F2279" t="str">
            <v>559, rang 2</v>
          </cell>
          <cell r="G2279" t="str">
            <v>Saint-Paul-de-Montminy</v>
          </cell>
          <cell r="H2279" t="str">
            <v>G0R3Y0</v>
          </cell>
          <cell r="I2279">
            <v>418</v>
          </cell>
          <cell r="J2279">
            <v>4693208</v>
          </cell>
          <cell r="K2279">
            <v>71</v>
          </cell>
          <cell r="L2279">
            <v>9845</v>
          </cell>
          <cell r="M2279">
            <v>79</v>
          </cell>
          <cell r="N2279">
            <v>340</v>
          </cell>
        </row>
        <row r="2280">
          <cell r="A2280">
            <v>1360478</v>
          </cell>
          <cell r="B2280" t="str">
            <v>11</v>
          </cell>
          <cell r="C2280" t="str">
            <v>Gaspésie-Iles-de-la-Madeleine</v>
          </cell>
          <cell r="D2280" t="str">
            <v>Litalien(Gérard)</v>
          </cell>
          <cell r="E2280" t="str">
            <v>Litalien(Gérard)</v>
          </cell>
          <cell r="F2280" t="str">
            <v>60, rang 3</v>
          </cell>
          <cell r="G2280" t="str">
            <v>Saint-Godefroi</v>
          </cell>
          <cell r="H2280" t="str">
            <v>G0C3C0</v>
          </cell>
          <cell r="I2280">
            <v>418</v>
          </cell>
          <cell r="J2280">
            <v>7522828</v>
          </cell>
          <cell r="K2280">
            <v>22</v>
          </cell>
          <cell r="L2280">
            <v>2542</v>
          </cell>
          <cell r="M2280">
            <v>21</v>
          </cell>
          <cell r="N2280">
            <v>1888</v>
          </cell>
        </row>
        <row r="2281">
          <cell r="A2281">
            <v>1360940</v>
          </cell>
          <cell r="B2281" t="str">
            <v>12</v>
          </cell>
          <cell r="C2281" t="str">
            <v>Chaudière-Appalaches</v>
          </cell>
          <cell r="D2281" t="str">
            <v>Elevages Denis &amp; Pierre Bisson inc.</v>
          </cell>
          <cell r="E2281" t="str">
            <v>Bisson(Denis)</v>
          </cell>
          <cell r="F2281" t="str">
            <v>1611, route Kennedy Nord</v>
          </cell>
          <cell r="G2281" t="str">
            <v>Scott</v>
          </cell>
          <cell r="H2281" t="str">
            <v>G0S3G0</v>
          </cell>
          <cell r="I2281">
            <v>418</v>
          </cell>
          <cell r="J2281">
            <v>3876917</v>
          </cell>
          <cell r="K2281">
            <v>54</v>
          </cell>
          <cell r="L2281">
            <v>464</v>
          </cell>
          <cell r="M2281">
            <v>54</v>
          </cell>
          <cell r="N2281">
            <v>1965</v>
          </cell>
        </row>
        <row r="2282">
          <cell r="A2282">
            <v>1361948</v>
          </cell>
          <cell r="B2282" t="str">
            <v>17</v>
          </cell>
          <cell r="C2282" t="str">
            <v>Centre-du-Québec</v>
          </cell>
          <cell r="D2282" t="str">
            <v>Sinotte(Élisabeth)</v>
          </cell>
          <cell r="E2282" t="str">
            <v>Sinotte(Élisabeth)</v>
          </cell>
          <cell r="F2282" t="str">
            <v>124, Rang 10 et 11</v>
          </cell>
          <cell r="G2282" t="str">
            <v>Saint-Rémi-de-Tingwick</v>
          </cell>
          <cell r="H2282" t="str">
            <v>J0A1K0</v>
          </cell>
          <cell r="I2282">
            <v>819</v>
          </cell>
          <cell r="J2282">
            <v>7493161</v>
          </cell>
          <cell r="M2282">
            <v>32</v>
          </cell>
        </row>
        <row r="2283">
          <cell r="A2283">
            <v>1361955</v>
          </cell>
          <cell r="B2283" t="str">
            <v>17</v>
          </cell>
          <cell r="C2283" t="str">
            <v>Centre-du-Québec</v>
          </cell>
          <cell r="D2283" t="str">
            <v>Sinotte Feedlot s.e.n.c.</v>
          </cell>
          <cell r="E2283" t="str">
            <v>Sinotte(Jean-Pierre)</v>
          </cell>
          <cell r="F2283" t="str">
            <v>121 rg 10-11</v>
          </cell>
          <cell r="G2283" t="str">
            <v>Tingwick</v>
          </cell>
          <cell r="H2283" t="str">
            <v>J0A1K0</v>
          </cell>
          <cell r="I2283">
            <v>819</v>
          </cell>
          <cell r="J2283">
            <v>3593060</v>
          </cell>
          <cell r="K2283">
            <v>97</v>
          </cell>
          <cell r="L2283">
            <v>29597</v>
          </cell>
          <cell r="M2283">
            <v>25</v>
          </cell>
          <cell r="N2283">
            <v>57267</v>
          </cell>
        </row>
        <row r="2284">
          <cell r="A2284">
            <v>1363423</v>
          </cell>
          <cell r="B2284" t="str">
            <v>12</v>
          </cell>
          <cell r="C2284" t="str">
            <v>Chaudière-Appalaches</v>
          </cell>
          <cell r="D2284" t="str">
            <v>Tanguay(Richard)</v>
          </cell>
          <cell r="F2284" t="str">
            <v>131, mgr Bilodeau</v>
          </cell>
          <cell r="G2284" t="str">
            <v>Saint-Lazare-de-Bellechasse</v>
          </cell>
          <cell r="H2284" t="str">
            <v>G0R3J0</v>
          </cell>
          <cell r="I2284">
            <v>418</v>
          </cell>
          <cell r="J2284">
            <v>8835646</v>
          </cell>
          <cell r="K2284">
            <v>42</v>
          </cell>
          <cell r="L2284">
            <v>4497</v>
          </cell>
          <cell r="M2284">
            <v>37</v>
          </cell>
          <cell r="N2284">
            <v>3889</v>
          </cell>
        </row>
        <row r="2285">
          <cell r="A2285">
            <v>1363597</v>
          </cell>
          <cell r="B2285" t="str">
            <v>08</v>
          </cell>
          <cell r="C2285" t="str">
            <v>Abitibi-Témiscamingue</v>
          </cell>
          <cell r="D2285" t="str">
            <v>Leblond(Serge)</v>
          </cell>
          <cell r="F2285" t="str">
            <v>1435, route 101 Nord</v>
          </cell>
          <cell r="G2285" t="str">
            <v>Saint-Bruno-de-Guigues</v>
          </cell>
          <cell r="H2285" t="str">
            <v>J0Z2G0</v>
          </cell>
          <cell r="I2285">
            <v>819</v>
          </cell>
          <cell r="J2285">
            <v>7282073</v>
          </cell>
          <cell r="M2285">
            <v>45</v>
          </cell>
          <cell r="N2285">
            <v>24073</v>
          </cell>
        </row>
        <row r="2286">
          <cell r="A2286">
            <v>1363613</v>
          </cell>
          <cell r="B2286" t="str">
            <v>12</v>
          </cell>
          <cell r="C2286" t="str">
            <v>Chaudière-Appalaches</v>
          </cell>
          <cell r="D2286" t="str">
            <v>Ferme Amalgame S.E.N.C.</v>
          </cell>
          <cell r="E2286" t="str">
            <v>Gilbert(Caroline Belzile et Alain)</v>
          </cell>
          <cell r="F2286" t="str">
            <v>658, rang St-Thomas</v>
          </cell>
          <cell r="G2286" t="str">
            <v>Saint-Elzéar</v>
          </cell>
          <cell r="H2286" t="str">
            <v>G0S2J0</v>
          </cell>
          <cell r="I2286">
            <v>418</v>
          </cell>
          <cell r="J2286">
            <v>3874480</v>
          </cell>
          <cell r="K2286">
            <v>40</v>
          </cell>
          <cell r="L2286">
            <v>10420</v>
          </cell>
          <cell r="M2286">
            <v>44</v>
          </cell>
          <cell r="N2286">
            <v>10753</v>
          </cell>
        </row>
        <row r="2287">
          <cell r="A2287">
            <v>1364165</v>
          </cell>
          <cell r="B2287" t="str">
            <v>04</v>
          </cell>
          <cell r="C2287" t="str">
            <v>Mauricie</v>
          </cell>
          <cell r="D2287" t="str">
            <v>9083-6883 Québec inc.</v>
          </cell>
          <cell r="E2287" t="str">
            <v>Marchand(Martin)</v>
          </cell>
          <cell r="F2287" t="str">
            <v>130, rang Sud</v>
          </cell>
          <cell r="G2287" t="str">
            <v>Sainte-Geneviève-de-Batiscan</v>
          </cell>
          <cell r="H2287" t="str">
            <v>G0X2R0</v>
          </cell>
          <cell r="I2287">
            <v>418</v>
          </cell>
          <cell r="J2287">
            <v>3622552</v>
          </cell>
          <cell r="K2287">
            <v>18</v>
          </cell>
          <cell r="M2287">
            <v>17</v>
          </cell>
        </row>
        <row r="2288">
          <cell r="A2288">
            <v>1364405</v>
          </cell>
          <cell r="B2288" t="str">
            <v>12</v>
          </cell>
          <cell r="C2288" t="str">
            <v>Chaudière-Appalaches</v>
          </cell>
          <cell r="D2288" t="str">
            <v>Ferme de la Grande Ligne S.E.N.C.</v>
          </cell>
          <cell r="E2288" t="str">
            <v>Thivierge(Annie)</v>
          </cell>
          <cell r="F2288" t="str">
            <v>130, Grande Ligne</v>
          </cell>
          <cell r="G2288" t="str">
            <v>Irlande</v>
          </cell>
          <cell r="H2288" t="str">
            <v>G0N1N0</v>
          </cell>
          <cell r="I2288">
            <v>418</v>
          </cell>
          <cell r="J2288">
            <v>4289749</v>
          </cell>
          <cell r="K2288">
            <v>65</v>
          </cell>
          <cell r="L2288">
            <v>12528</v>
          </cell>
          <cell r="M2288">
            <v>60</v>
          </cell>
          <cell r="N2288">
            <v>10870</v>
          </cell>
        </row>
        <row r="2289">
          <cell r="A2289">
            <v>1365345</v>
          </cell>
          <cell r="B2289" t="str">
            <v>04</v>
          </cell>
          <cell r="C2289" t="str">
            <v>Mauricie</v>
          </cell>
          <cell r="D2289" t="str">
            <v>Guilbert(Jean)</v>
          </cell>
          <cell r="F2289" t="str">
            <v>2370 St-Jean</v>
          </cell>
          <cell r="G2289" t="str">
            <v>Saint-Maurice</v>
          </cell>
          <cell r="H2289" t="str">
            <v>G0X2X0</v>
          </cell>
          <cell r="I2289">
            <v>819</v>
          </cell>
          <cell r="J2289">
            <v>3720414</v>
          </cell>
          <cell r="K2289">
            <v>24</v>
          </cell>
          <cell r="L2289">
            <v>257</v>
          </cell>
          <cell r="M2289">
            <v>30</v>
          </cell>
          <cell r="N2289">
            <v>733</v>
          </cell>
        </row>
        <row r="2290">
          <cell r="A2290">
            <v>1367341</v>
          </cell>
          <cell r="B2290" t="str">
            <v>17</v>
          </cell>
          <cell r="C2290" t="str">
            <v>Centre-du-Québec</v>
          </cell>
          <cell r="D2290" t="str">
            <v>Dubois Jacques et Yvon</v>
          </cell>
          <cell r="E2290" t="str">
            <v>Dubois(Jacques et Yvon)</v>
          </cell>
          <cell r="F2290" t="str">
            <v>196, Rang 4</v>
          </cell>
          <cell r="G2290" t="str">
            <v>Saint-Ferdinand (d'Halifax)</v>
          </cell>
          <cell r="H2290" t="str">
            <v>G0N1N0</v>
          </cell>
          <cell r="I2290">
            <v>418</v>
          </cell>
          <cell r="J2290">
            <v>4283648</v>
          </cell>
          <cell r="K2290">
            <v>52</v>
          </cell>
          <cell r="L2290">
            <v>8454</v>
          </cell>
          <cell r="M2290">
            <v>50</v>
          </cell>
          <cell r="N2290">
            <v>10069</v>
          </cell>
        </row>
        <row r="2291">
          <cell r="A2291">
            <v>1369164</v>
          </cell>
          <cell r="B2291" t="str">
            <v>04</v>
          </cell>
          <cell r="C2291" t="str">
            <v>Mauricie</v>
          </cell>
          <cell r="D2291" t="str">
            <v>Bourassa(Jonathan)</v>
          </cell>
          <cell r="F2291" t="str">
            <v>410, de St-Joseph</v>
          </cell>
          <cell r="G2291" t="str">
            <v>Saint-Barnabé</v>
          </cell>
          <cell r="H2291" t="str">
            <v>G0X2K0</v>
          </cell>
          <cell r="I2291">
            <v>819</v>
          </cell>
          <cell r="J2291">
            <v>2645552</v>
          </cell>
          <cell r="K2291">
            <v>48</v>
          </cell>
          <cell r="L2291">
            <v>10197</v>
          </cell>
          <cell r="M2291">
            <v>46</v>
          </cell>
          <cell r="N2291">
            <v>5250</v>
          </cell>
        </row>
        <row r="2292">
          <cell r="A2292">
            <v>1369552</v>
          </cell>
          <cell r="B2292" t="str">
            <v>05</v>
          </cell>
          <cell r="C2292" t="str">
            <v>Estrie</v>
          </cell>
          <cell r="D2292" t="str">
            <v>Marois(Dominic)</v>
          </cell>
          <cell r="F2292" t="str">
            <v>311, 9e rang est</v>
          </cell>
          <cell r="G2292" t="str">
            <v>Sainte-Anne-de-la-Rochelle</v>
          </cell>
          <cell r="H2292" t="str">
            <v>J0E2B0</v>
          </cell>
          <cell r="I2292">
            <v>450</v>
          </cell>
          <cell r="J2292">
            <v>5390230</v>
          </cell>
          <cell r="K2292">
            <v>52</v>
          </cell>
          <cell r="L2292">
            <v>3790</v>
          </cell>
          <cell r="M2292">
            <v>51</v>
          </cell>
          <cell r="N2292">
            <v>9712</v>
          </cell>
        </row>
        <row r="2293">
          <cell r="A2293">
            <v>1372804</v>
          </cell>
          <cell r="B2293" t="str">
            <v>16</v>
          </cell>
          <cell r="C2293" t="str">
            <v>Montérégie</v>
          </cell>
          <cell r="D2293" t="str">
            <v>Villiard(Alain)</v>
          </cell>
          <cell r="F2293" t="str">
            <v>109, rang Picoudie</v>
          </cell>
          <cell r="G2293" t="str">
            <v>Saint-Robert</v>
          </cell>
          <cell r="H2293" t="str">
            <v>J0G1S0</v>
          </cell>
          <cell r="I2293">
            <v>450</v>
          </cell>
          <cell r="J2293">
            <v>7823458</v>
          </cell>
          <cell r="K2293">
            <v>47</v>
          </cell>
          <cell r="L2293">
            <v>2751</v>
          </cell>
          <cell r="M2293">
            <v>55</v>
          </cell>
          <cell r="N2293">
            <v>2261</v>
          </cell>
        </row>
        <row r="2294">
          <cell r="A2294">
            <v>1373182</v>
          </cell>
          <cell r="B2294" t="str">
            <v>02</v>
          </cell>
          <cell r="C2294" t="str">
            <v>Saguenay-Lac-Saint-Jean</v>
          </cell>
          <cell r="D2294" t="str">
            <v>Barrette et Frère S.E.N.C.</v>
          </cell>
          <cell r="E2294" t="str">
            <v>Barrette(Guillaume)</v>
          </cell>
          <cell r="F2294" t="str">
            <v>415, rue Principale</v>
          </cell>
          <cell r="G2294" t="str">
            <v>Saint-Edmond-les-Plaines</v>
          </cell>
          <cell r="H2294" t="str">
            <v>G0W2M0</v>
          </cell>
          <cell r="I2294">
            <v>418</v>
          </cell>
          <cell r="J2294">
            <v>2747518</v>
          </cell>
          <cell r="K2294">
            <v>177</v>
          </cell>
          <cell r="L2294">
            <v>18305</v>
          </cell>
          <cell r="M2294">
            <v>179</v>
          </cell>
          <cell r="N2294">
            <v>31826</v>
          </cell>
        </row>
        <row r="2295">
          <cell r="A2295">
            <v>1373364</v>
          </cell>
          <cell r="B2295" t="str">
            <v>16</v>
          </cell>
          <cell r="C2295" t="str">
            <v>Montérégie</v>
          </cell>
          <cell r="D2295" t="str">
            <v>Ferme Boisvert et Gaumond, S.E.N.C.</v>
          </cell>
          <cell r="E2295" t="str">
            <v>Gaumo(Marc-André Boisvert et Carole)</v>
          </cell>
          <cell r="F2295" t="str">
            <v>809, route 116</v>
          </cell>
          <cell r="G2295" t="str">
            <v>Sainte-Christine</v>
          </cell>
          <cell r="H2295" t="str">
            <v>J0H1H0</v>
          </cell>
          <cell r="I2295">
            <v>819</v>
          </cell>
          <cell r="J2295">
            <v>8582073</v>
          </cell>
          <cell r="K2295">
            <v>60</v>
          </cell>
          <cell r="L2295">
            <v>7886</v>
          </cell>
          <cell r="M2295">
            <v>48</v>
          </cell>
          <cell r="N2295">
            <v>10154</v>
          </cell>
        </row>
        <row r="2296">
          <cell r="A2296">
            <v>1376383</v>
          </cell>
          <cell r="B2296" t="str">
            <v>01</v>
          </cell>
          <cell r="C2296" t="str">
            <v>Bas-Saint-Laurent</v>
          </cell>
          <cell r="D2296" t="str">
            <v>Gagnon(Yohann)</v>
          </cell>
          <cell r="F2296" t="str">
            <v>245 Principale - C.P. 81</v>
          </cell>
          <cell r="G2296" t="str">
            <v>Les Méchins</v>
          </cell>
          <cell r="H2296" t="str">
            <v>G0J1T0</v>
          </cell>
          <cell r="I2296">
            <v>418</v>
          </cell>
          <cell r="J2296">
            <v>7293336</v>
          </cell>
          <cell r="K2296">
            <v>39</v>
          </cell>
          <cell r="L2296">
            <v>4769</v>
          </cell>
          <cell r="M2296">
            <v>41</v>
          </cell>
          <cell r="N2296">
            <v>6428</v>
          </cell>
        </row>
        <row r="2297">
          <cell r="A2297">
            <v>1376607</v>
          </cell>
          <cell r="B2297" t="str">
            <v>05</v>
          </cell>
          <cell r="C2297" t="str">
            <v>Estrie</v>
          </cell>
          <cell r="D2297" t="str">
            <v>Gauthier Denis et Martin</v>
          </cell>
          <cell r="F2297" t="str">
            <v>554 rg 5</v>
          </cell>
          <cell r="G2297" t="str">
            <v>Saint-Georges-de-Windsor</v>
          </cell>
          <cell r="H2297" t="str">
            <v>J0A1J0</v>
          </cell>
          <cell r="I2297">
            <v>819</v>
          </cell>
          <cell r="J2297">
            <v>8451414</v>
          </cell>
          <cell r="K2297">
            <v>100</v>
          </cell>
          <cell r="L2297">
            <v>11708</v>
          </cell>
          <cell r="M2297">
            <v>105</v>
          </cell>
          <cell r="N2297">
            <v>18478</v>
          </cell>
        </row>
        <row r="2298">
          <cell r="A2298">
            <v>1377050</v>
          </cell>
          <cell r="B2298" t="str">
            <v>16</v>
          </cell>
          <cell r="C2298" t="str">
            <v>Montérégie</v>
          </cell>
          <cell r="D2298" t="str">
            <v>Girardin Laurent et Huard Cécile</v>
          </cell>
          <cell r="F2298" t="str">
            <v>1203, chemin Adamsville</v>
          </cell>
          <cell r="G2298" t="str">
            <v>Bromont</v>
          </cell>
          <cell r="H2298" t="str">
            <v>J2L2Z5</v>
          </cell>
          <cell r="I2298">
            <v>450</v>
          </cell>
          <cell r="J2298">
            <v>5342310</v>
          </cell>
          <cell r="K2298">
            <v>74</v>
          </cell>
          <cell r="L2298">
            <v>12363</v>
          </cell>
          <cell r="M2298">
            <v>80</v>
          </cell>
          <cell r="N2298">
            <v>13761</v>
          </cell>
        </row>
        <row r="2299">
          <cell r="A2299">
            <v>1378769</v>
          </cell>
          <cell r="B2299" t="str">
            <v>08</v>
          </cell>
          <cell r="C2299" t="str">
            <v>Abitibi-Témiscamingue</v>
          </cell>
          <cell r="D2299" t="str">
            <v>Ferme Valalex, S.E.N.C.</v>
          </cell>
          <cell r="E2299" t="str">
            <v>Bellehumeur(Christian Gygax &amp; Josée)</v>
          </cell>
          <cell r="F2299" t="str">
            <v>1065, route 391</v>
          </cell>
          <cell r="G2299" t="str">
            <v>Guérin</v>
          </cell>
          <cell r="H2299" t="str">
            <v>J0Z2E0</v>
          </cell>
          <cell r="I2299">
            <v>819</v>
          </cell>
          <cell r="J2299">
            <v>7842084</v>
          </cell>
          <cell r="K2299">
            <v>110</v>
          </cell>
          <cell r="L2299">
            <v>37916</v>
          </cell>
          <cell r="M2299">
            <v>85</v>
          </cell>
          <cell r="N2299">
            <v>19818</v>
          </cell>
        </row>
        <row r="2300">
          <cell r="A2300">
            <v>1380971</v>
          </cell>
          <cell r="B2300" t="str">
            <v>12</v>
          </cell>
          <cell r="C2300" t="str">
            <v>Chaudière-Appalaches</v>
          </cell>
          <cell r="D2300" t="str">
            <v>Ferme Jacques Larochelle inc.</v>
          </cell>
          <cell r="E2300" t="str">
            <v>Larochelle(Jacques)</v>
          </cell>
          <cell r="F2300" t="str">
            <v>558, rang St-Henri</v>
          </cell>
          <cell r="G2300" t="str">
            <v>Saint-Bernard (de Beauce)</v>
          </cell>
          <cell r="H2300" t="str">
            <v>G0S2G0</v>
          </cell>
          <cell r="I2300">
            <v>418</v>
          </cell>
          <cell r="J2300">
            <v>4754287</v>
          </cell>
          <cell r="K2300">
            <v>145</v>
          </cell>
          <cell r="L2300">
            <v>25952</v>
          </cell>
          <cell r="M2300">
            <v>123</v>
          </cell>
          <cell r="N2300">
            <v>36347</v>
          </cell>
        </row>
        <row r="2301">
          <cell r="A2301">
            <v>1381417</v>
          </cell>
          <cell r="B2301" t="str">
            <v>15</v>
          </cell>
          <cell r="C2301" t="str">
            <v>Laurentides</v>
          </cell>
          <cell r="D2301" t="str">
            <v>Chartrand(Simon)</v>
          </cell>
          <cell r="F2301" t="str">
            <v>15797, Petite Côte des Anges</v>
          </cell>
          <cell r="G2301" t="str">
            <v>Mirabel</v>
          </cell>
          <cell r="H2301" t="str">
            <v>J7N2G5</v>
          </cell>
          <cell r="I2301">
            <v>450</v>
          </cell>
          <cell r="J2301">
            <v>4758739</v>
          </cell>
          <cell r="K2301">
            <v>14</v>
          </cell>
          <cell r="M2301">
            <v>18</v>
          </cell>
          <cell r="N2301">
            <v>484</v>
          </cell>
        </row>
        <row r="2302">
          <cell r="A2302">
            <v>1382803</v>
          </cell>
          <cell r="B2302" t="str">
            <v>01</v>
          </cell>
          <cell r="C2302" t="str">
            <v>Bas-Saint-Laurent</v>
          </cell>
          <cell r="D2302" t="str">
            <v>Carrier(André)</v>
          </cell>
          <cell r="F2302" t="str">
            <v>291, rang 4 Ouest</v>
          </cell>
          <cell r="G2302" t="str">
            <v>Saint-Joseph-de-Lepage</v>
          </cell>
          <cell r="H2302" t="str">
            <v>G5H3K6</v>
          </cell>
          <cell r="I2302">
            <v>418</v>
          </cell>
          <cell r="J2302">
            <v>7754481</v>
          </cell>
          <cell r="K2302">
            <v>28</v>
          </cell>
          <cell r="M2302">
            <v>29</v>
          </cell>
        </row>
        <row r="2303">
          <cell r="A2303">
            <v>1383009</v>
          </cell>
          <cell r="B2303" t="str">
            <v>17</v>
          </cell>
          <cell r="C2303" t="str">
            <v>Centre-du-Québec</v>
          </cell>
          <cell r="D2303" t="str">
            <v>Ferme Al-Li S.E.N.C.</v>
          </cell>
          <cell r="E2303" t="str">
            <v>Bussière(Alain)</v>
          </cell>
          <cell r="F2303" t="str">
            <v>1539, rang 7</v>
          </cell>
          <cell r="G2303" t="str">
            <v>Saint-Albert</v>
          </cell>
          <cell r="H2303" t="str">
            <v>J0A1E0</v>
          </cell>
          <cell r="I2303">
            <v>819</v>
          </cell>
          <cell r="J2303">
            <v>3531236</v>
          </cell>
          <cell r="K2303">
            <v>59</v>
          </cell>
          <cell r="L2303">
            <v>7066</v>
          </cell>
          <cell r="M2303">
            <v>58</v>
          </cell>
          <cell r="N2303">
            <v>11648</v>
          </cell>
        </row>
        <row r="2304">
          <cell r="A2304">
            <v>1383405</v>
          </cell>
          <cell r="B2304" t="str">
            <v>12</v>
          </cell>
          <cell r="C2304" t="str">
            <v>Chaudière-Appalaches</v>
          </cell>
          <cell r="D2304" t="str">
            <v>Le Jardinier Palmé</v>
          </cell>
          <cell r="E2304" t="str">
            <v>Ouellet(Frédéric Dupuis &amp; Marie-Ève)</v>
          </cell>
          <cell r="F2304" t="str">
            <v>3479, chemin Bois-Clair</v>
          </cell>
          <cell r="G2304" t="str">
            <v>Saint-Antoine-de-Tilly</v>
          </cell>
          <cell r="H2304" t="str">
            <v>G0S2C0</v>
          </cell>
          <cell r="I2304">
            <v>418</v>
          </cell>
          <cell r="J2304">
            <v>8862282</v>
          </cell>
          <cell r="K2304">
            <v>58</v>
          </cell>
          <cell r="L2304">
            <v>11911</v>
          </cell>
          <cell r="M2304">
            <v>57</v>
          </cell>
          <cell r="N2304">
            <v>20207</v>
          </cell>
        </row>
        <row r="2305">
          <cell r="A2305">
            <v>1383587</v>
          </cell>
          <cell r="B2305" t="str">
            <v>12</v>
          </cell>
          <cell r="C2305" t="str">
            <v>Chaudière-Appalaches</v>
          </cell>
          <cell r="D2305" t="str">
            <v>Vallières Richard &amp; Sylvie Gosselin</v>
          </cell>
          <cell r="F2305" t="str">
            <v>270, rang 2</v>
          </cell>
          <cell r="G2305" t="str">
            <v>Sainte-Rose-de-Watford</v>
          </cell>
          <cell r="H2305" t="str">
            <v>G0R4G0</v>
          </cell>
          <cell r="I2305">
            <v>418</v>
          </cell>
          <cell r="J2305">
            <v>2674084</v>
          </cell>
          <cell r="K2305">
            <v>12</v>
          </cell>
          <cell r="L2305">
            <v>3530</v>
          </cell>
          <cell r="M2305">
            <v>15</v>
          </cell>
          <cell r="N2305">
            <v>5354</v>
          </cell>
        </row>
        <row r="2306">
          <cell r="A2306">
            <v>1384379</v>
          </cell>
          <cell r="B2306" t="str">
            <v>14</v>
          </cell>
          <cell r="C2306" t="str">
            <v>Lanaudière</v>
          </cell>
          <cell r="D2306" t="str">
            <v>Sansregret(Danielle)</v>
          </cell>
          <cell r="F2306" t="str">
            <v>1071, chemin Archambault</v>
          </cell>
          <cell r="G2306" t="str">
            <v>Crabtree</v>
          </cell>
          <cell r="H2306" t="str">
            <v>J0K1B0</v>
          </cell>
          <cell r="I2306">
            <v>450</v>
          </cell>
          <cell r="J2306">
            <v>7544963</v>
          </cell>
          <cell r="K2306">
            <v>47</v>
          </cell>
          <cell r="L2306">
            <v>7346</v>
          </cell>
          <cell r="M2306">
            <v>44</v>
          </cell>
          <cell r="N2306">
            <v>7495</v>
          </cell>
        </row>
        <row r="2307">
          <cell r="A2307">
            <v>1385632</v>
          </cell>
          <cell r="B2307" t="str">
            <v>05</v>
          </cell>
          <cell r="C2307" t="str">
            <v>Estrie</v>
          </cell>
          <cell r="D2307" t="str">
            <v>Lamontagne(Serge)</v>
          </cell>
          <cell r="E2307" t="str">
            <v>Serge(Lamontagne)</v>
          </cell>
          <cell r="F2307" t="str">
            <v>128, rue Dupont</v>
          </cell>
          <cell r="G2307" t="str">
            <v>Saint-Ludger</v>
          </cell>
          <cell r="H2307" t="str">
            <v>G0M1W0</v>
          </cell>
          <cell r="I2307">
            <v>819</v>
          </cell>
          <cell r="J2307">
            <v>5485890</v>
          </cell>
          <cell r="K2307">
            <v>25</v>
          </cell>
          <cell r="L2307">
            <v>4432</v>
          </cell>
          <cell r="M2307">
            <v>25</v>
          </cell>
        </row>
        <row r="2308">
          <cell r="A2308">
            <v>1386804</v>
          </cell>
          <cell r="B2308" t="str">
            <v>05</v>
          </cell>
          <cell r="C2308" t="str">
            <v>Estrie</v>
          </cell>
          <cell r="D2308" t="str">
            <v>Ferme Lexya Holstein et Jersey S.E.N.C.</v>
          </cell>
          <cell r="E2308" t="str">
            <v>Favreau(Alexandre Couture et Nancy)</v>
          </cell>
          <cell r="F2308" t="str">
            <v>722, 12e rang</v>
          </cell>
          <cell r="G2308" t="str">
            <v>Val-Joli</v>
          </cell>
          <cell r="H2308" t="str">
            <v>J1S0H1</v>
          </cell>
          <cell r="I2308">
            <v>819</v>
          </cell>
          <cell r="J2308">
            <v>8455295</v>
          </cell>
          <cell r="K2308">
            <v>45</v>
          </cell>
          <cell r="L2308">
            <v>4213</v>
          </cell>
        </row>
        <row r="2309">
          <cell r="A2309">
            <v>1388610</v>
          </cell>
          <cell r="B2309" t="str">
            <v>17</v>
          </cell>
          <cell r="C2309" t="str">
            <v>Centre-du-Québec</v>
          </cell>
          <cell r="D2309" t="str">
            <v>Truchon(Manon)</v>
          </cell>
          <cell r="F2309" t="str">
            <v>349, rang 6</v>
          </cell>
          <cell r="G2309" t="str">
            <v>Saint-Ferdinand (d'Halifax)</v>
          </cell>
          <cell r="H2309" t="str">
            <v>G0N1N0</v>
          </cell>
          <cell r="I2309">
            <v>418</v>
          </cell>
          <cell r="J2309">
            <v>4284148</v>
          </cell>
          <cell r="K2309">
            <v>156</v>
          </cell>
          <cell r="L2309">
            <v>5223</v>
          </cell>
          <cell r="M2309">
            <v>153</v>
          </cell>
          <cell r="N2309">
            <v>11432</v>
          </cell>
        </row>
        <row r="2310">
          <cell r="A2310">
            <v>1388628</v>
          </cell>
          <cell r="B2310" t="str">
            <v>12</v>
          </cell>
          <cell r="C2310" t="str">
            <v>Chaudière-Appalaches</v>
          </cell>
          <cell r="D2310" t="str">
            <v>Ferme Jean &amp; Julie Lacroix S.E.N.C.</v>
          </cell>
          <cell r="E2310" t="str">
            <v>Lacroix(Jean et Julie)</v>
          </cell>
          <cell r="F2310" t="str">
            <v>345, St-Étienne Nord</v>
          </cell>
          <cell r="G2310" t="str">
            <v>Sainte-Marie</v>
          </cell>
          <cell r="H2310" t="str">
            <v>G6E3A7</v>
          </cell>
          <cell r="I2310">
            <v>418</v>
          </cell>
          <cell r="J2310">
            <v>3876231</v>
          </cell>
          <cell r="K2310">
            <v>48</v>
          </cell>
          <cell r="L2310">
            <v>8963</v>
          </cell>
          <cell r="M2310">
            <v>48</v>
          </cell>
          <cell r="N2310">
            <v>10994</v>
          </cell>
        </row>
        <row r="2311">
          <cell r="A2311">
            <v>1391390</v>
          </cell>
          <cell r="B2311" t="str">
            <v>08</v>
          </cell>
          <cell r="C2311" t="str">
            <v>Abitibi-Témiscamingue</v>
          </cell>
          <cell r="D2311" t="str">
            <v>Massé(Jean-Claude)</v>
          </cell>
          <cell r="F2311" t="str">
            <v>251, Route des Campagnards</v>
          </cell>
          <cell r="G2311" t="str">
            <v>Val-d'Or</v>
          </cell>
          <cell r="H2311" t="str">
            <v>J0Y2P0</v>
          </cell>
          <cell r="I2311">
            <v>819</v>
          </cell>
          <cell r="J2311">
            <v>8257711</v>
          </cell>
          <cell r="K2311">
            <v>88</v>
          </cell>
          <cell r="L2311">
            <v>1361</v>
          </cell>
          <cell r="M2311">
            <v>82</v>
          </cell>
          <cell r="N2311">
            <v>1361</v>
          </cell>
        </row>
        <row r="2312">
          <cell r="A2312">
            <v>1392000</v>
          </cell>
          <cell r="B2312" t="str">
            <v>16</v>
          </cell>
          <cell r="C2312" t="str">
            <v>Montérégie</v>
          </cell>
          <cell r="D2312" t="str">
            <v>Cleary(Colleen)</v>
          </cell>
          <cell r="F2312" t="str">
            <v>706, rang Cleary</v>
          </cell>
          <cell r="G2312" t="str">
            <v>Saint-Joachim-de-Shefford</v>
          </cell>
          <cell r="H2312" t="str">
            <v>J0E2G0</v>
          </cell>
          <cell r="I2312">
            <v>450</v>
          </cell>
          <cell r="J2312">
            <v>5394356</v>
          </cell>
          <cell r="K2312">
            <v>42</v>
          </cell>
          <cell r="L2312">
            <v>5156</v>
          </cell>
          <cell r="M2312">
            <v>42</v>
          </cell>
          <cell r="N2312">
            <v>11872</v>
          </cell>
        </row>
        <row r="2313">
          <cell r="A2313">
            <v>1392570</v>
          </cell>
          <cell r="B2313" t="str">
            <v>08</v>
          </cell>
          <cell r="C2313" t="str">
            <v>Abitibi-Témiscamingue</v>
          </cell>
          <cell r="D2313" t="str">
            <v>9120-2259 Québec inc.</v>
          </cell>
          <cell r="E2313" t="str">
            <v>Racicot(René)</v>
          </cell>
          <cell r="F2313" t="str">
            <v>560, rangs 2-3 est</v>
          </cell>
          <cell r="G2313" t="str">
            <v>Dupuy</v>
          </cell>
          <cell r="H2313" t="str">
            <v>J0Z1X0</v>
          </cell>
          <cell r="I2313">
            <v>819</v>
          </cell>
          <cell r="J2313">
            <v>7832667</v>
          </cell>
          <cell r="K2313">
            <v>406</v>
          </cell>
          <cell r="L2313">
            <v>62037</v>
          </cell>
          <cell r="M2313">
            <v>294</v>
          </cell>
          <cell r="N2313">
            <v>74844</v>
          </cell>
        </row>
        <row r="2314">
          <cell r="A2314">
            <v>1392620</v>
          </cell>
          <cell r="B2314" t="str">
            <v>01</v>
          </cell>
          <cell r="C2314" t="str">
            <v>Bas-Saint-Laurent</v>
          </cell>
          <cell r="D2314" t="str">
            <v>Morin(Yvan)</v>
          </cell>
          <cell r="F2314" t="str">
            <v>186 chemin Seigneurie</v>
          </cell>
          <cell r="G2314" t="str">
            <v>Saint-Arsène</v>
          </cell>
          <cell r="H2314" t="str">
            <v>G0L2K0</v>
          </cell>
          <cell r="I2314">
            <v>418</v>
          </cell>
          <cell r="J2314">
            <v>8634989</v>
          </cell>
          <cell r="K2314">
            <v>39</v>
          </cell>
          <cell r="L2314">
            <v>7825</v>
          </cell>
          <cell r="M2314">
            <v>42</v>
          </cell>
          <cell r="N2314">
            <v>1701</v>
          </cell>
        </row>
        <row r="2315">
          <cell r="A2315">
            <v>1393594</v>
          </cell>
          <cell r="B2315" t="str">
            <v>12</v>
          </cell>
          <cell r="C2315" t="str">
            <v>Chaudière-Appalaches</v>
          </cell>
          <cell r="D2315" t="str">
            <v>Ferme Multi-Pro inc.</v>
          </cell>
          <cell r="E2315" t="str">
            <v>Roy(Jean)</v>
          </cell>
          <cell r="F2315" t="str">
            <v>924, Rang 9 Nord</v>
          </cell>
          <cell r="G2315" t="str">
            <v>East Broughton</v>
          </cell>
          <cell r="H2315" t="str">
            <v>G0N1G0</v>
          </cell>
          <cell r="I2315">
            <v>418</v>
          </cell>
          <cell r="J2315">
            <v>4275459</v>
          </cell>
          <cell r="K2315">
            <v>23</v>
          </cell>
          <cell r="L2315">
            <v>4359</v>
          </cell>
          <cell r="M2315">
            <v>21</v>
          </cell>
          <cell r="N2315">
            <v>3980</v>
          </cell>
        </row>
        <row r="2316">
          <cell r="A2316">
            <v>1393768</v>
          </cell>
          <cell r="B2316" t="str">
            <v>12</v>
          </cell>
          <cell r="C2316" t="str">
            <v>Chaudière-Appalaches</v>
          </cell>
          <cell r="D2316" t="str">
            <v>Ferme Rodrigue (2000) inc.</v>
          </cell>
          <cell r="E2316" t="str">
            <v>Rodrigue(Romuald, Marc et Kevin)</v>
          </cell>
          <cell r="F2316" t="str">
            <v>808, chemin Morency</v>
          </cell>
          <cell r="G2316" t="str">
            <v>Saint-Jean-de-Brébeuf</v>
          </cell>
          <cell r="H2316" t="str">
            <v>G6G0A1</v>
          </cell>
          <cell r="I2316">
            <v>418</v>
          </cell>
          <cell r="J2316">
            <v>4532823</v>
          </cell>
          <cell r="K2316">
            <v>54</v>
          </cell>
          <cell r="L2316">
            <v>13755</v>
          </cell>
          <cell r="M2316">
            <v>51</v>
          </cell>
          <cell r="N2316">
            <v>10254</v>
          </cell>
        </row>
        <row r="2317">
          <cell r="A2317">
            <v>1394220</v>
          </cell>
          <cell r="B2317" t="str">
            <v>05</v>
          </cell>
          <cell r="C2317" t="str">
            <v>Estrie</v>
          </cell>
          <cell r="D2317" t="str">
            <v>Les Opérations Michel Beaudoin inc.</v>
          </cell>
          <cell r="E2317" t="str">
            <v>Beaudoin(Michel)</v>
          </cell>
          <cell r="F2317" t="str">
            <v>555, rue des Érables, R.R. 1</v>
          </cell>
          <cell r="G2317" t="str">
            <v>Saint-Lambert-de-Lauzon</v>
          </cell>
          <cell r="H2317" t="str">
            <v>G0S2W0</v>
          </cell>
          <cell r="I2317">
            <v>418</v>
          </cell>
          <cell r="J2317">
            <v>4170623</v>
          </cell>
          <cell r="K2317">
            <v>37</v>
          </cell>
          <cell r="L2317">
            <v>17991</v>
          </cell>
          <cell r="M2317">
            <v>17</v>
          </cell>
          <cell r="N2317">
            <v>1021</v>
          </cell>
        </row>
        <row r="2318">
          <cell r="A2318">
            <v>1394584</v>
          </cell>
          <cell r="B2318" t="str">
            <v>05</v>
          </cell>
          <cell r="C2318" t="str">
            <v>Estrie</v>
          </cell>
          <cell r="D2318" t="str">
            <v>Brault(Alexis)</v>
          </cell>
          <cell r="F2318" t="str">
            <v>145, rang 6</v>
          </cell>
          <cell r="G2318" t="str">
            <v>Wotton</v>
          </cell>
          <cell r="H2318" t="str">
            <v>J0A1N0</v>
          </cell>
          <cell r="I2318">
            <v>819</v>
          </cell>
          <cell r="J2318">
            <v>8280946</v>
          </cell>
          <cell r="K2318">
            <v>48</v>
          </cell>
          <cell r="L2318">
            <v>8533</v>
          </cell>
          <cell r="M2318">
            <v>50</v>
          </cell>
          <cell r="N2318">
            <v>6363</v>
          </cell>
        </row>
        <row r="2319">
          <cell r="A2319">
            <v>1396514</v>
          </cell>
          <cell r="B2319" t="str">
            <v>01</v>
          </cell>
          <cell r="C2319" t="str">
            <v>Bas-Saint-Laurent</v>
          </cell>
          <cell r="D2319" t="str">
            <v>St-Pierre(Yannick)</v>
          </cell>
          <cell r="F2319" t="str">
            <v>1106 Côte St-Pierre</v>
          </cell>
          <cell r="G2319" t="str">
            <v>Sainte-Hélène</v>
          </cell>
          <cell r="H2319" t="str">
            <v>G0L3J0</v>
          </cell>
          <cell r="I2319">
            <v>418</v>
          </cell>
          <cell r="J2319">
            <v>4929137</v>
          </cell>
          <cell r="K2319">
            <v>10</v>
          </cell>
          <cell r="L2319">
            <v>264</v>
          </cell>
          <cell r="M2319">
            <v>18</v>
          </cell>
          <cell r="N2319">
            <v>3385</v>
          </cell>
        </row>
        <row r="2320">
          <cell r="A2320">
            <v>1397397</v>
          </cell>
          <cell r="B2320" t="str">
            <v>12</v>
          </cell>
          <cell r="C2320" t="str">
            <v>Chaudière-Appalaches</v>
          </cell>
          <cell r="D2320" t="str">
            <v>Drouin(Steve)</v>
          </cell>
          <cell r="F2320" t="str">
            <v>958, rang Gosford</v>
          </cell>
          <cell r="G2320" t="str">
            <v>Sainte-Agathe-de-Lotbinière</v>
          </cell>
          <cell r="H2320" t="str">
            <v>G0S2A0</v>
          </cell>
          <cell r="I2320">
            <v>418</v>
          </cell>
          <cell r="J2320">
            <v>5992494</v>
          </cell>
          <cell r="K2320">
            <v>95</v>
          </cell>
          <cell r="L2320">
            <v>14120</v>
          </cell>
          <cell r="M2320">
            <v>107</v>
          </cell>
          <cell r="N2320">
            <v>24034</v>
          </cell>
        </row>
        <row r="2321">
          <cell r="A2321">
            <v>1399989</v>
          </cell>
          <cell r="B2321" t="str">
            <v>07</v>
          </cell>
          <cell r="C2321" t="str">
            <v>Outaouais</v>
          </cell>
          <cell r="D2321" t="str">
            <v>Gagnon(Michael)</v>
          </cell>
          <cell r="F2321" t="str">
            <v>473 Upper Pembroke Road</v>
          </cell>
          <cell r="G2321" t="str">
            <v>l'isle-aux-Allumettes</v>
          </cell>
          <cell r="H2321" t="str">
            <v>J0X1M0</v>
          </cell>
          <cell r="I2321">
            <v>819</v>
          </cell>
          <cell r="J2321">
            <v>6892053</v>
          </cell>
          <cell r="K2321">
            <v>39</v>
          </cell>
          <cell r="L2321">
            <v>4072</v>
          </cell>
          <cell r="M2321">
            <v>39</v>
          </cell>
          <cell r="N2321">
            <v>2343</v>
          </cell>
        </row>
        <row r="2322">
          <cell r="A2322">
            <v>1400365</v>
          </cell>
          <cell r="B2322" t="str">
            <v>07</v>
          </cell>
          <cell r="C2322" t="str">
            <v>Outaouais</v>
          </cell>
          <cell r="D2322" t="str">
            <v>Huneault(Charles)</v>
          </cell>
          <cell r="F2322" t="str">
            <v>836 Notre-Dame</v>
          </cell>
          <cell r="G2322" t="str">
            <v>Montebello</v>
          </cell>
          <cell r="H2322" t="str">
            <v>J0V1L0</v>
          </cell>
          <cell r="I2322">
            <v>819</v>
          </cell>
          <cell r="J2322">
            <v>4231225</v>
          </cell>
          <cell r="K2322">
            <v>86</v>
          </cell>
          <cell r="L2322">
            <v>15011</v>
          </cell>
          <cell r="M2322">
            <v>83</v>
          </cell>
        </row>
        <row r="2323">
          <cell r="A2323">
            <v>1400811</v>
          </cell>
          <cell r="B2323" t="str">
            <v>16</v>
          </cell>
          <cell r="C2323" t="str">
            <v>Montérégie</v>
          </cell>
          <cell r="D2323" t="str">
            <v>Marois(Laurent)</v>
          </cell>
          <cell r="E2323" t="str">
            <v>Marois(Laurent)</v>
          </cell>
          <cell r="F2323" t="str">
            <v>205, 10e Rang Sud, R.R. 3</v>
          </cell>
          <cell r="G2323" t="str">
            <v>Valcourt</v>
          </cell>
          <cell r="H2323" t="str">
            <v>J0E2L0</v>
          </cell>
          <cell r="I2323">
            <v>450</v>
          </cell>
          <cell r="J2323">
            <v>5395208</v>
          </cell>
          <cell r="K2323">
            <v>57</v>
          </cell>
          <cell r="L2323">
            <v>9520</v>
          </cell>
          <cell r="M2323">
            <v>67</v>
          </cell>
          <cell r="N2323">
            <v>9395</v>
          </cell>
        </row>
        <row r="2324">
          <cell r="A2324">
            <v>1400993</v>
          </cell>
          <cell r="B2324" t="str">
            <v>01</v>
          </cell>
          <cell r="C2324" t="str">
            <v>Bas-Saint-Laurent</v>
          </cell>
          <cell r="D2324" t="str">
            <v>Gendron(Junior)</v>
          </cell>
          <cell r="F2324" t="str">
            <v>262 rang St-Joseph</v>
          </cell>
          <cell r="G2324" t="str">
            <v>Amqui</v>
          </cell>
          <cell r="H2324" t="str">
            <v>G5J3N5</v>
          </cell>
          <cell r="I2324">
            <v>418</v>
          </cell>
          <cell r="J2324">
            <v>6298036</v>
          </cell>
          <cell r="K2324">
            <v>73</v>
          </cell>
          <cell r="L2324">
            <v>3026</v>
          </cell>
          <cell r="M2324">
            <v>69</v>
          </cell>
          <cell r="N2324">
            <v>14274</v>
          </cell>
        </row>
        <row r="2325">
          <cell r="A2325">
            <v>1401116</v>
          </cell>
          <cell r="B2325" t="str">
            <v>05</v>
          </cell>
          <cell r="C2325" t="str">
            <v>Estrie</v>
          </cell>
          <cell r="D2325" t="str">
            <v>Roy(Jean-Paul)</v>
          </cell>
          <cell r="F2325" t="str">
            <v>32, Fairfax</v>
          </cell>
          <cell r="G2325" t="str">
            <v>Stanstead</v>
          </cell>
          <cell r="H2325" t="str">
            <v>J0B3E1</v>
          </cell>
          <cell r="I2325">
            <v>819</v>
          </cell>
          <cell r="J2325">
            <v>8767648</v>
          </cell>
          <cell r="K2325">
            <v>119</v>
          </cell>
          <cell r="L2325">
            <v>12541</v>
          </cell>
          <cell r="M2325">
            <v>119</v>
          </cell>
          <cell r="N2325">
            <v>14054</v>
          </cell>
        </row>
        <row r="2326">
          <cell r="A2326">
            <v>1401538</v>
          </cell>
          <cell r="B2326" t="str">
            <v>16</v>
          </cell>
          <cell r="C2326" t="str">
            <v>Montérégie</v>
          </cell>
          <cell r="D2326" t="str">
            <v>Ferme Salvas &amp; Fille SENC</v>
          </cell>
          <cell r="E2326" t="str">
            <v>Salvas(Jacques)</v>
          </cell>
          <cell r="F2326" t="str">
            <v>119, rang Picoudie</v>
          </cell>
          <cell r="G2326" t="str">
            <v>Saint-Robert</v>
          </cell>
          <cell r="H2326" t="str">
            <v>J0G1S0</v>
          </cell>
          <cell r="I2326">
            <v>450</v>
          </cell>
          <cell r="J2326">
            <v>7822582</v>
          </cell>
          <cell r="K2326">
            <v>15</v>
          </cell>
          <cell r="L2326">
            <v>1346</v>
          </cell>
          <cell r="M2326">
            <v>15</v>
          </cell>
        </row>
        <row r="2327">
          <cell r="A2327">
            <v>1402171</v>
          </cell>
          <cell r="B2327" t="str">
            <v>11</v>
          </cell>
          <cell r="C2327" t="str">
            <v>Gaspésie-Iles-de-la-Madeleine</v>
          </cell>
          <cell r="D2327" t="str">
            <v>Huard Clément et Jean-Marc</v>
          </cell>
          <cell r="F2327" t="str">
            <v>10, rang 4, C.P. 68</v>
          </cell>
          <cell r="G2327" t="str">
            <v>Saint-Godefroi</v>
          </cell>
          <cell r="H2327" t="str">
            <v>G0C3C0</v>
          </cell>
          <cell r="I2327">
            <v>418</v>
          </cell>
          <cell r="J2327">
            <v>7525801</v>
          </cell>
          <cell r="K2327">
            <v>30</v>
          </cell>
          <cell r="L2327">
            <v>1304</v>
          </cell>
          <cell r="M2327">
            <v>28</v>
          </cell>
          <cell r="N2327">
            <v>2999</v>
          </cell>
        </row>
        <row r="2328">
          <cell r="A2328">
            <v>1402734</v>
          </cell>
          <cell r="B2328" t="str">
            <v>12</v>
          </cell>
          <cell r="C2328" t="str">
            <v>Chaudière-Appalaches</v>
          </cell>
          <cell r="D2328" t="str">
            <v>Marcoux(Patrick)</v>
          </cell>
          <cell r="F2328" t="str">
            <v>700, Rang St-Gabriel Sud</v>
          </cell>
          <cell r="G2328" t="str">
            <v>Sainte-Marie</v>
          </cell>
          <cell r="H2328" t="str">
            <v>G6E3N4</v>
          </cell>
          <cell r="I2328">
            <v>418</v>
          </cell>
          <cell r="J2328">
            <v>3876389</v>
          </cell>
          <cell r="K2328">
            <v>98</v>
          </cell>
          <cell r="L2328">
            <v>20978</v>
          </cell>
          <cell r="M2328">
            <v>104</v>
          </cell>
          <cell r="N2328">
            <v>27108</v>
          </cell>
        </row>
        <row r="2329">
          <cell r="A2329">
            <v>1405141</v>
          </cell>
          <cell r="B2329" t="str">
            <v>12</v>
          </cell>
          <cell r="C2329" t="str">
            <v>Chaudière-Appalaches</v>
          </cell>
          <cell r="D2329" t="str">
            <v>Ferme Godfroy Dulac &amp; Fils S.E.N.C.</v>
          </cell>
          <cell r="F2329" t="str">
            <v>3880, 30e Avenue Sud</v>
          </cell>
          <cell r="G2329" t="str">
            <v>Saint-Georges (de Beauce)</v>
          </cell>
          <cell r="H2329" t="str">
            <v>G5Y5B7</v>
          </cell>
          <cell r="I2329">
            <v>418</v>
          </cell>
          <cell r="J2329">
            <v>2284592</v>
          </cell>
          <cell r="K2329">
            <v>22</v>
          </cell>
          <cell r="L2329">
            <v>269</v>
          </cell>
          <cell r="M2329">
            <v>22</v>
          </cell>
          <cell r="N2329">
            <v>316</v>
          </cell>
        </row>
        <row r="2330">
          <cell r="A2330">
            <v>1407527</v>
          </cell>
          <cell r="B2330" t="str">
            <v>12</v>
          </cell>
          <cell r="C2330" t="str">
            <v>Chaudière-Appalaches</v>
          </cell>
          <cell r="D2330" t="str">
            <v>Couture(Yvan)</v>
          </cell>
          <cell r="F2330" t="str">
            <v>39, rang Saint-Olivier sud</v>
          </cell>
          <cell r="G2330" t="str">
            <v>Saint-Séverin (de Beauce)</v>
          </cell>
          <cell r="H2330" t="str">
            <v>G0N1V0</v>
          </cell>
          <cell r="I2330">
            <v>418</v>
          </cell>
          <cell r="J2330">
            <v>4262140</v>
          </cell>
          <cell r="K2330">
            <v>44</v>
          </cell>
          <cell r="L2330">
            <v>6010</v>
          </cell>
          <cell r="M2330">
            <v>43</v>
          </cell>
          <cell r="N2330">
            <v>8950</v>
          </cell>
        </row>
        <row r="2331">
          <cell r="A2331">
            <v>1408285</v>
          </cell>
          <cell r="B2331" t="str">
            <v>12</v>
          </cell>
          <cell r="C2331" t="str">
            <v>Chaudière-Appalaches</v>
          </cell>
          <cell r="D2331" t="str">
            <v>Goupil(Mario)</v>
          </cell>
          <cell r="F2331" t="str">
            <v>705, 7e rang Ouest</v>
          </cell>
          <cell r="G2331" t="str">
            <v>Saint-Lazare-de-Bellechasse</v>
          </cell>
          <cell r="H2331" t="str">
            <v>G0R3J0</v>
          </cell>
          <cell r="I2331">
            <v>418</v>
          </cell>
          <cell r="J2331">
            <v>8832493</v>
          </cell>
          <cell r="K2331">
            <v>44</v>
          </cell>
          <cell r="L2331">
            <v>8455</v>
          </cell>
          <cell r="M2331">
            <v>47</v>
          </cell>
          <cell r="N2331">
            <v>9360</v>
          </cell>
        </row>
        <row r="2332">
          <cell r="A2332">
            <v>1409499</v>
          </cell>
          <cell r="B2332" t="str">
            <v>12</v>
          </cell>
          <cell r="C2332" t="str">
            <v>Chaudière-Appalaches</v>
          </cell>
          <cell r="D2332" t="str">
            <v>Ferme Danian inc.</v>
          </cell>
          <cell r="E2332" t="str">
            <v>Chabot(Daniel)</v>
          </cell>
          <cell r="F2332" t="str">
            <v>167A, rang St-David</v>
          </cell>
          <cell r="G2332" t="str">
            <v>Saint-Patrice-de-Beaurivage</v>
          </cell>
          <cell r="H2332" t="str">
            <v>G0S1B0</v>
          </cell>
          <cell r="I2332">
            <v>418</v>
          </cell>
          <cell r="J2332">
            <v>5963132</v>
          </cell>
          <cell r="K2332">
            <v>28</v>
          </cell>
          <cell r="L2332">
            <v>2237</v>
          </cell>
          <cell r="M2332">
            <v>25</v>
          </cell>
          <cell r="N2332">
            <v>3382</v>
          </cell>
        </row>
        <row r="2333">
          <cell r="A2333">
            <v>1409887</v>
          </cell>
          <cell r="B2333" t="str">
            <v>17</v>
          </cell>
          <cell r="C2333" t="str">
            <v>Centre-du-Québec</v>
          </cell>
          <cell r="D2333" t="str">
            <v>Desruisseaux Cathy &amp; Poulin Patrick</v>
          </cell>
          <cell r="E2333" t="str">
            <v>Poulin(Patrick)</v>
          </cell>
          <cell r="F2333" t="str">
            <v>138, Rang 10</v>
          </cell>
          <cell r="G2333" t="str">
            <v>Saint-Rémi-de-Tingwick</v>
          </cell>
          <cell r="H2333" t="str">
            <v>J0A1L0</v>
          </cell>
          <cell r="I2333">
            <v>819</v>
          </cell>
          <cell r="J2333">
            <v>3593688</v>
          </cell>
          <cell r="K2333">
            <v>21</v>
          </cell>
          <cell r="L2333">
            <v>686</v>
          </cell>
          <cell r="M2333">
            <v>20</v>
          </cell>
          <cell r="N2333">
            <v>228</v>
          </cell>
        </row>
        <row r="2334">
          <cell r="A2334">
            <v>1409960</v>
          </cell>
          <cell r="B2334" t="str">
            <v>16</v>
          </cell>
          <cell r="C2334" t="str">
            <v>Montérégie</v>
          </cell>
          <cell r="D2334" t="str">
            <v>Ferme G.S.J. Gaudette</v>
          </cell>
          <cell r="E2334" t="str">
            <v>Gaudette(Gaétan)</v>
          </cell>
          <cell r="F2334" t="str">
            <v>949, rang Ste-Rose</v>
          </cell>
          <cell r="G2334" t="str">
            <v>Saint-Jude</v>
          </cell>
          <cell r="H2334" t="str">
            <v>J0H1P0</v>
          </cell>
          <cell r="I2334">
            <v>450</v>
          </cell>
          <cell r="J2334">
            <v>7926222</v>
          </cell>
          <cell r="K2334">
            <v>55</v>
          </cell>
          <cell r="L2334">
            <v>5103</v>
          </cell>
          <cell r="M2334">
            <v>50</v>
          </cell>
          <cell r="N2334">
            <v>4795</v>
          </cell>
        </row>
        <row r="2335">
          <cell r="A2335">
            <v>1411487</v>
          </cell>
          <cell r="B2335" t="str">
            <v>16</v>
          </cell>
          <cell r="C2335" t="str">
            <v>Montérégie</v>
          </cell>
          <cell r="D2335" t="str">
            <v>Les Vergers Frier S.E.N.C.</v>
          </cell>
          <cell r="E2335" t="str">
            <v>Frier(Donald)</v>
          </cell>
          <cell r="F2335" t="str">
            <v>2365, Route 202</v>
          </cell>
          <cell r="G2335" t="str">
            <v>Hinchinbrooke</v>
          </cell>
          <cell r="H2335" t="str">
            <v>J0S1A0</v>
          </cell>
          <cell r="I2335">
            <v>450</v>
          </cell>
          <cell r="J2335">
            <v>2642003</v>
          </cell>
          <cell r="K2335">
            <v>19</v>
          </cell>
          <cell r="L2335">
            <v>4082</v>
          </cell>
          <cell r="M2335">
            <v>24</v>
          </cell>
          <cell r="N2335">
            <v>680</v>
          </cell>
        </row>
        <row r="2336">
          <cell r="A2336">
            <v>1412287</v>
          </cell>
          <cell r="B2336" t="str">
            <v>05</v>
          </cell>
          <cell r="C2336" t="str">
            <v>Estrie</v>
          </cell>
          <cell r="D2336" t="str">
            <v>Audit(Paul)</v>
          </cell>
          <cell r="F2336" t="str">
            <v>431, ch. Island Brook</v>
          </cell>
          <cell r="G2336" t="str">
            <v>Newport</v>
          </cell>
          <cell r="H2336" t="str">
            <v>J0B1M0</v>
          </cell>
          <cell r="I2336">
            <v>819</v>
          </cell>
          <cell r="J2336">
            <v>8753530</v>
          </cell>
          <cell r="K2336">
            <v>36</v>
          </cell>
          <cell r="L2336">
            <v>5216</v>
          </cell>
          <cell r="M2336">
            <v>35</v>
          </cell>
          <cell r="N2336">
            <v>5340</v>
          </cell>
        </row>
        <row r="2337">
          <cell r="A2337">
            <v>1412832</v>
          </cell>
          <cell r="B2337" t="str">
            <v>17</v>
          </cell>
          <cell r="C2337" t="str">
            <v>Centre-du-Québec</v>
          </cell>
          <cell r="D2337" t="str">
            <v>Ferme Gyclau S.E.N.C.</v>
          </cell>
          <cell r="E2337" t="str">
            <v>Lacourse(Gilles)</v>
          </cell>
          <cell r="F2337" t="str">
            <v>465, Haut de l'Ile</v>
          </cell>
          <cell r="G2337" t="str">
            <v>Sainte-Monique</v>
          </cell>
          <cell r="H2337" t="str">
            <v>J0G1N0</v>
          </cell>
          <cell r="I2337">
            <v>819</v>
          </cell>
          <cell r="J2337">
            <v>2892325</v>
          </cell>
          <cell r="K2337">
            <v>211</v>
          </cell>
          <cell r="L2337">
            <v>47288</v>
          </cell>
          <cell r="M2337">
            <v>206</v>
          </cell>
          <cell r="N2337">
            <v>44566</v>
          </cell>
        </row>
        <row r="2338">
          <cell r="A2338">
            <v>1414887</v>
          </cell>
          <cell r="B2338" t="str">
            <v>15</v>
          </cell>
          <cell r="C2338" t="str">
            <v>Laurentides</v>
          </cell>
          <cell r="D2338" t="str">
            <v>Lussier(Sylvain)</v>
          </cell>
          <cell r="F2338" t="str">
            <v>1751, montée Lanthier</v>
          </cell>
          <cell r="G2338" t="str">
            <v>Mont-Laurier</v>
          </cell>
          <cell r="H2338" t="str">
            <v>J9L3G7</v>
          </cell>
          <cell r="I2338">
            <v>819</v>
          </cell>
          <cell r="J2338">
            <v>6232448</v>
          </cell>
          <cell r="K2338">
            <v>64</v>
          </cell>
          <cell r="L2338">
            <v>5993</v>
          </cell>
          <cell r="M2338">
            <v>63</v>
          </cell>
          <cell r="N2338">
            <v>7873</v>
          </cell>
        </row>
        <row r="2339">
          <cell r="A2339">
            <v>1416072</v>
          </cell>
          <cell r="B2339" t="str">
            <v>07</v>
          </cell>
          <cell r="C2339" t="str">
            <v>Outaouais</v>
          </cell>
          <cell r="D2339" t="str">
            <v>Dubeau(François)</v>
          </cell>
          <cell r="E2339" t="str">
            <v>Dubeau(François)</v>
          </cell>
          <cell r="F2339" t="str">
            <v>2617, ch. Wilson</v>
          </cell>
          <cell r="G2339" t="str">
            <v>Pontiac</v>
          </cell>
          <cell r="H2339" t="str">
            <v>J0X2V0</v>
          </cell>
          <cell r="I2339">
            <v>819</v>
          </cell>
          <cell r="J2339">
            <v>4583567</v>
          </cell>
          <cell r="K2339">
            <v>38</v>
          </cell>
          <cell r="L2339">
            <v>2869</v>
          </cell>
          <cell r="M2339">
            <v>47</v>
          </cell>
          <cell r="N2339">
            <v>9430</v>
          </cell>
        </row>
        <row r="2340">
          <cell r="A2340">
            <v>1422872</v>
          </cell>
          <cell r="B2340" t="str">
            <v>01</v>
          </cell>
          <cell r="C2340" t="str">
            <v>Bas-Saint-Laurent</v>
          </cell>
          <cell r="D2340" t="str">
            <v>Lavoie(Yvan)</v>
          </cell>
          <cell r="F2340" t="str">
            <v>126, Adhémar-Joncas</v>
          </cell>
          <cell r="G2340" t="str">
            <v>Matane</v>
          </cell>
          <cell r="H2340" t="str">
            <v>G4W3M6</v>
          </cell>
          <cell r="I2340">
            <v>418</v>
          </cell>
          <cell r="J2340">
            <v>7374749</v>
          </cell>
          <cell r="K2340">
            <v>84</v>
          </cell>
          <cell r="L2340">
            <v>14307</v>
          </cell>
          <cell r="M2340">
            <v>84</v>
          </cell>
          <cell r="N2340">
            <v>19648</v>
          </cell>
        </row>
        <row r="2341">
          <cell r="A2341">
            <v>1427673</v>
          </cell>
          <cell r="B2341" t="str">
            <v>08</v>
          </cell>
          <cell r="C2341" t="str">
            <v>Abitibi-Témiscamingue</v>
          </cell>
          <cell r="D2341" t="str">
            <v>Dubé(Ronald)</v>
          </cell>
          <cell r="F2341" t="str">
            <v>1148 chemin Principal</v>
          </cell>
          <cell r="G2341" t="str">
            <v>Authier</v>
          </cell>
          <cell r="H2341" t="str">
            <v>J0Z1C0</v>
          </cell>
          <cell r="I2341">
            <v>819</v>
          </cell>
          <cell r="J2341">
            <v>7822311</v>
          </cell>
          <cell r="K2341">
            <v>27</v>
          </cell>
          <cell r="M2341">
            <v>32</v>
          </cell>
          <cell r="N2341">
            <v>2356</v>
          </cell>
        </row>
        <row r="2342">
          <cell r="A2342">
            <v>1429315</v>
          </cell>
          <cell r="B2342" t="str">
            <v>17</v>
          </cell>
          <cell r="C2342" t="str">
            <v>Centre-du-Québec</v>
          </cell>
          <cell r="D2342" t="str">
            <v>Ferme Marjoclerc inc.</v>
          </cell>
          <cell r="E2342" t="str">
            <v>Martel(Daniel)</v>
          </cell>
          <cell r="F2342" t="str">
            <v>1300, rang Campagna</v>
          </cell>
          <cell r="G2342" t="str">
            <v>Chesterville</v>
          </cell>
          <cell r="H2342" t="str">
            <v>G0P1J0</v>
          </cell>
          <cell r="I2342">
            <v>819</v>
          </cell>
          <cell r="J2342">
            <v>3829991</v>
          </cell>
          <cell r="K2342">
            <v>14</v>
          </cell>
          <cell r="L2342">
            <v>2879</v>
          </cell>
        </row>
        <row r="2343">
          <cell r="A2343">
            <v>1432475</v>
          </cell>
          <cell r="B2343" t="str">
            <v>17</v>
          </cell>
          <cell r="C2343" t="str">
            <v>Centre-du-Québec</v>
          </cell>
          <cell r="D2343" t="str">
            <v>Ferme Guy Boisvert et fils inc.</v>
          </cell>
          <cell r="E2343" t="str">
            <v>Boisvert(Guy)</v>
          </cell>
          <cell r="F2343" t="str">
            <v>148, route 143</v>
          </cell>
          <cell r="G2343" t="str">
            <v>L'Avenir</v>
          </cell>
          <cell r="H2343" t="str">
            <v>J0C1B0</v>
          </cell>
          <cell r="I2343">
            <v>819</v>
          </cell>
          <cell r="J2343">
            <v>3942188</v>
          </cell>
          <cell r="K2343">
            <v>28</v>
          </cell>
          <cell r="L2343">
            <v>4619</v>
          </cell>
          <cell r="M2343">
            <v>27</v>
          </cell>
          <cell r="N2343">
            <v>3115</v>
          </cell>
        </row>
        <row r="2344">
          <cell r="A2344">
            <v>1432491</v>
          </cell>
          <cell r="B2344" t="str">
            <v>02</v>
          </cell>
          <cell r="C2344" t="str">
            <v>Saguenay-Lac-Saint-Jean</v>
          </cell>
          <cell r="D2344" t="str">
            <v>Ferme Nanogus &amp; Fils</v>
          </cell>
          <cell r="E2344" t="str">
            <v>Guay(Jean-Noël)</v>
          </cell>
          <cell r="F2344" t="str">
            <v>2571 chemin des Ruisseaux</v>
          </cell>
          <cell r="G2344" t="str">
            <v>Saint-Honoré</v>
          </cell>
          <cell r="H2344" t="str">
            <v>G0V1L0</v>
          </cell>
          <cell r="I2344">
            <v>418</v>
          </cell>
          <cell r="J2344">
            <v>6734586</v>
          </cell>
          <cell r="K2344">
            <v>54</v>
          </cell>
          <cell r="L2344">
            <v>3246</v>
          </cell>
          <cell r="M2344">
            <v>58</v>
          </cell>
          <cell r="N2344">
            <v>11423</v>
          </cell>
        </row>
        <row r="2345">
          <cell r="A2345">
            <v>1432897</v>
          </cell>
          <cell r="B2345" t="str">
            <v>16</v>
          </cell>
          <cell r="C2345" t="str">
            <v>Montérégie</v>
          </cell>
          <cell r="D2345" t="str">
            <v>Ferme Claude et Claire Joyal</v>
          </cell>
          <cell r="E2345" t="str">
            <v>Joyal(Claude)</v>
          </cell>
          <cell r="F2345" t="str">
            <v>594, rue Royale  C.P. 127</v>
          </cell>
          <cell r="G2345" t="str">
            <v>Massueville</v>
          </cell>
          <cell r="H2345" t="str">
            <v>J0G1K0</v>
          </cell>
          <cell r="I2345">
            <v>450</v>
          </cell>
          <cell r="J2345">
            <v>7882876</v>
          </cell>
          <cell r="K2345">
            <v>51</v>
          </cell>
          <cell r="L2345">
            <v>2796</v>
          </cell>
          <cell r="M2345">
            <v>40</v>
          </cell>
          <cell r="N2345">
            <v>8703</v>
          </cell>
        </row>
        <row r="2346">
          <cell r="A2346">
            <v>1433275</v>
          </cell>
          <cell r="B2346" t="str">
            <v>07</v>
          </cell>
          <cell r="C2346" t="str">
            <v>Outaouais</v>
          </cell>
          <cell r="D2346" t="str">
            <v>Adam(Leonard)</v>
          </cell>
          <cell r="F2346" t="str">
            <v>161, rue Adams</v>
          </cell>
          <cell r="G2346" t="str">
            <v>Denholm</v>
          </cell>
          <cell r="H2346" t="str">
            <v>J8N9G7</v>
          </cell>
          <cell r="I2346">
            <v>819</v>
          </cell>
          <cell r="J2346">
            <v>4579170</v>
          </cell>
          <cell r="K2346">
            <v>110</v>
          </cell>
          <cell r="L2346">
            <v>21092</v>
          </cell>
          <cell r="M2346">
            <v>119</v>
          </cell>
          <cell r="N2346">
            <v>20893</v>
          </cell>
        </row>
        <row r="2347">
          <cell r="A2347">
            <v>1437946</v>
          </cell>
          <cell r="B2347" t="str">
            <v>16</v>
          </cell>
          <cell r="C2347" t="str">
            <v>Montérégie</v>
          </cell>
          <cell r="D2347" t="str">
            <v>Morel(Daniel)</v>
          </cell>
          <cell r="F2347" t="str">
            <v>1116, rang Sainte-Geneviève</v>
          </cell>
          <cell r="G2347" t="str">
            <v>Roxton Falls</v>
          </cell>
          <cell r="H2347" t="str">
            <v>J0H1E0</v>
          </cell>
          <cell r="I2347">
            <v>450</v>
          </cell>
          <cell r="J2347">
            <v>5485829</v>
          </cell>
          <cell r="K2347">
            <v>65</v>
          </cell>
          <cell r="L2347">
            <v>17187</v>
          </cell>
          <cell r="M2347">
            <v>69</v>
          </cell>
          <cell r="N2347">
            <v>7144</v>
          </cell>
        </row>
        <row r="2348">
          <cell r="A2348">
            <v>1439298</v>
          </cell>
          <cell r="B2348" t="str">
            <v>14</v>
          </cell>
          <cell r="C2348" t="str">
            <v>Lanaudière</v>
          </cell>
          <cell r="D2348" t="str">
            <v>Gravel(Yves)</v>
          </cell>
          <cell r="F2348" t="str">
            <v>901, chemin Beauparlant</v>
          </cell>
          <cell r="G2348" t="str">
            <v>Saint-Damien</v>
          </cell>
          <cell r="H2348" t="str">
            <v>J0K2E0</v>
          </cell>
          <cell r="I2348">
            <v>450</v>
          </cell>
          <cell r="J2348">
            <v>8350915</v>
          </cell>
          <cell r="K2348">
            <v>120</v>
          </cell>
          <cell r="L2348">
            <v>23070</v>
          </cell>
          <cell r="M2348">
            <v>86</v>
          </cell>
          <cell r="N2348">
            <v>41065</v>
          </cell>
        </row>
        <row r="2349">
          <cell r="A2349">
            <v>1439702</v>
          </cell>
          <cell r="B2349" t="str">
            <v>15</v>
          </cell>
          <cell r="C2349" t="str">
            <v>Laurentides</v>
          </cell>
          <cell r="D2349" t="str">
            <v>Ferme Gilbert St-Germain SNC</v>
          </cell>
          <cell r="F2349" t="str">
            <v>33, rang 6</v>
          </cell>
          <cell r="G2349" t="str">
            <v>Kiamika</v>
          </cell>
          <cell r="H2349" t="str">
            <v>J0W1G0</v>
          </cell>
          <cell r="I2349">
            <v>819</v>
          </cell>
          <cell r="J2349">
            <v>5853775</v>
          </cell>
          <cell r="K2349">
            <v>39</v>
          </cell>
          <cell r="L2349">
            <v>4346</v>
          </cell>
          <cell r="M2349">
            <v>38</v>
          </cell>
          <cell r="N2349">
            <v>3541</v>
          </cell>
        </row>
        <row r="2350">
          <cell r="A2350">
            <v>1441492</v>
          </cell>
          <cell r="B2350" t="str">
            <v>01</v>
          </cell>
          <cell r="C2350" t="str">
            <v>Bas-Saint-Laurent</v>
          </cell>
          <cell r="D2350" t="str">
            <v>Ferme-École LAPOKITA</v>
          </cell>
          <cell r="E2350" t="str">
            <v>Pichette(Magella)</v>
          </cell>
          <cell r="F2350" t="str">
            <v>401 rue Poiré</v>
          </cell>
          <cell r="G2350" t="str">
            <v>La Pocatière</v>
          </cell>
          <cell r="H2350" t="str">
            <v>G0R1Z0</v>
          </cell>
          <cell r="I2350">
            <v>418</v>
          </cell>
          <cell r="J2350">
            <v>8561110</v>
          </cell>
          <cell r="L2350">
            <v>3459</v>
          </cell>
          <cell r="N2350">
            <v>2268</v>
          </cell>
        </row>
        <row r="2351">
          <cell r="A2351">
            <v>1444553</v>
          </cell>
          <cell r="B2351" t="str">
            <v>05</v>
          </cell>
          <cell r="C2351" t="str">
            <v>Estrie</v>
          </cell>
          <cell r="D2351" t="str">
            <v>Long Kevin &amp; Tremblay Isabelle</v>
          </cell>
          <cell r="F2351" t="str">
            <v>615, chemin Murphy</v>
          </cell>
          <cell r="G2351" t="str">
            <v>Valcourt</v>
          </cell>
          <cell r="H2351" t="str">
            <v>J0E2L0</v>
          </cell>
          <cell r="I2351">
            <v>450</v>
          </cell>
          <cell r="J2351">
            <v>5323396</v>
          </cell>
          <cell r="K2351">
            <v>15</v>
          </cell>
          <cell r="L2351">
            <v>1202</v>
          </cell>
          <cell r="M2351">
            <v>15</v>
          </cell>
          <cell r="N2351">
            <v>657</v>
          </cell>
        </row>
        <row r="2352">
          <cell r="A2352">
            <v>1445519</v>
          </cell>
          <cell r="B2352" t="str">
            <v>05</v>
          </cell>
          <cell r="C2352" t="str">
            <v>Estrie</v>
          </cell>
          <cell r="D2352" t="str">
            <v>9140-7429 Québec inc.</v>
          </cell>
          <cell r="E2352" t="str">
            <v>Therrien(Alain)</v>
          </cell>
          <cell r="F2352" t="str">
            <v>9005, chemin Fairfax</v>
          </cell>
          <cell r="G2352" t="str">
            <v>Stanstead-Est</v>
          </cell>
          <cell r="H2352" t="str">
            <v>J0B3E0</v>
          </cell>
          <cell r="I2352">
            <v>819</v>
          </cell>
          <cell r="J2352">
            <v>8384612</v>
          </cell>
          <cell r="K2352">
            <v>15</v>
          </cell>
          <cell r="M2352">
            <v>16</v>
          </cell>
          <cell r="N2352">
            <v>1240</v>
          </cell>
        </row>
        <row r="2353">
          <cell r="A2353">
            <v>1449917</v>
          </cell>
          <cell r="B2353" t="str">
            <v>07</v>
          </cell>
          <cell r="C2353" t="str">
            <v>Outaouais</v>
          </cell>
          <cell r="D2353" t="str">
            <v>Connolly(Hugh T.)</v>
          </cell>
          <cell r="F2353" t="str">
            <v>2024, route 315</v>
          </cell>
          <cell r="G2353" t="str">
            <v>L'Ange-Gardien</v>
          </cell>
          <cell r="H2353" t="str">
            <v>J8L2W8</v>
          </cell>
          <cell r="I2353">
            <v>819</v>
          </cell>
          <cell r="J2353">
            <v>2818883</v>
          </cell>
          <cell r="K2353">
            <v>30</v>
          </cell>
          <cell r="L2353">
            <v>6250</v>
          </cell>
          <cell r="M2353">
            <v>20</v>
          </cell>
          <cell r="N2353">
            <v>5101</v>
          </cell>
        </row>
        <row r="2354">
          <cell r="A2354">
            <v>1450154</v>
          </cell>
          <cell r="B2354" t="str">
            <v>07</v>
          </cell>
          <cell r="C2354" t="str">
            <v>Outaouais</v>
          </cell>
          <cell r="D2354" t="str">
            <v>Coles(David)</v>
          </cell>
          <cell r="F2354" t="str">
            <v>44 Frontenac Street</v>
          </cell>
          <cell r="G2354" t="str">
            <v>Shawville</v>
          </cell>
          <cell r="H2354" t="str">
            <v>J0X2Y0</v>
          </cell>
          <cell r="I2354">
            <v>819</v>
          </cell>
          <cell r="J2354">
            <v>6473063</v>
          </cell>
          <cell r="K2354">
            <v>16</v>
          </cell>
          <cell r="L2354">
            <v>921</v>
          </cell>
          <cell r="M2354">
            <v>16</v>
          </cell>
          <cell r="N2354">
            <v>1021</v>
          </cell>
        </row>
        <row r="2355">
          <cell r="A2355">
            <v>1451368</v>
          </cell>
          <cell r="B2355" t="str">
            <v>08</v>
          </cell>
          <cell r="C2355" t="str">
            <v>Abitibi-Témiscamingue</v>
          </cell>
          <cell r="D2355" t="str">
            <v>Côté(Daniel)</v>
          </cell>
          <cell r="F2355" t="str">
            <v>760 rang 6</v>
          </cell>
          <cell r="G2355" t="str">
            <v>Saint-Bruno-de-Guigues</v>
          </cell>
          <cell r="H2355" t="str">
            <v>J0Z2G0</v>
          </cell>
          <cell r="I2355">
            <v>819</v>
          </cell>
          <cell r="J2355">
            <v>7283000</v>
          </cell>
          <cell r="K2355">
            <v>139</v>
          </cell>
          <cell r="L2355">
            <v>24984</v>
          </cell>
          <cell r="M2355">
            <v>113</v>
          </cell>
        </row>
        <row r="2356">
          <cell r="A2356">
            <v>1451772</v>
          </cell>
          <cell r="B2356" t="str">
            <v>11</v>
          </cell>
          <cell r="C2356" t="str">
            <v>Gaspésie-Iles-de-la-Madeleine</v>
          </cell>
          <cell r="D2356" t="str">
            <v>Synnett(Raynald)</v>
          </cell>
          <cell r="F2356" t="str">
            <v>134, rue Principale</v>
          </cell>
          <cell r="G2356" t="str">
            <v>Sainte-Madeleine-de-la-Riv.-Madeleine</v>
          </cell>
          <cell r="H2356" t="str">
            <v>G0E1P0</v>
          </cell>
          <cell r="I2356">
            <v>418</v>
          </cell>
          <cell r="J2356">
            <v>3933169</v>
          </cell>
          <cell r="K2356">
            <v>33</v>
          </cell>
          <cell r="L2356">
            <v>1808</v>
          </cell>
          <cell r="M2356">
            <v>34</v>
          </cell>
          <cell r="N2356">
            <v>3443</v>
          </cell>
        </row>
        <row r="2357">
          <cell r="A2357">
            <v>1452143</v>
          </cell>
          <cell r="B2357" t="str">
            <v>01</v>
          </cell>
          <cell r="C2357" t="str">
            <v>Bas-Saint-Laurent</v>
          </cell>
          <cell r="D2357" t="str">
            <v>Bergerie du Lac S.E.N.C.</v>
          </cell>
          <cell r="E2357" t="str">
            <v>Imbeault(Daniel)</v>
          </cell>
          <cell r="F2357" t="str">
            <v>15, route 195</v>
          </cell>
          <cell r="G2357" t="str">
            <v>Lac-Humqui</v>
          </cell>
          <cell r="H2357" t="str">
            <v>G0J1N0</v>
          </cell>
          <cell r="I2357">
            <v>418</v>
          </cell>
          <cell r="J2357">
            <v>7432179</v>
          </cell>
          <cell r="K2357">
            <v>20</v>
          </cell>
          <cell r="L2357">
            <v>4485</v>
          </cell>
          <cell r="M2357">
            <v>21</v>
          </cell>
          <cell r="N2357">
            <v>7280</v>
          </cell>
        </row>
        <row r="2358">
          <cell r="A2358">
            <v>1452150</v>
          </cell>
          <cell r="B2358" t="str">
            <v>08</v>
          </cell>
          <cell r="C2358" t="str">
            <v>Abitibi-Témiscamingue</v>
          </cell>
          <cell r="D2358" t="str">
            <v>Chartrand(Raymond)</v>
          </cell>
          <cell r="F2358" t="str">
            <v>308, rang 5-6</v>
          </cell>
          <cell r="G2358" t="str">
            <v>Saint-Félix-de-Dalquier</v>
          </cell>
          <cell r="H2358" t="str">
            <v>J0Y1G0</v>
          </cell>
          <cell r="I2358">
            <v>819</v>
          </cell>
          <cell r="J2358">
            <v>7324090</v>
          </cell>
          <cell r="K2358">
            <v>34</v>
          </cell>
          <cell r="M2358">
            <v>19</v>
          </cell>
          <cell r="N2358">
            <v>6804</v>
          </cell>
        </row>
        <row r="2359">
          <cell r="A2359">
            <v>1452655</v>
          </cell>
          <cell r="B2359" t="str">
            <v>16</v>
          </cell>
          <cell r="C2359" t="str">
            <v>Montérégie</v>
          </cell>
          <cell r="D2359" t="str">
            <v>Cousin(Marie-France)</v>
          </cell>
          <cell r="F2359" t="str">
            <v>3070, 2ième rang</v>
          </cell>
          <cell r="G2359" t="str">
            <v>Sainte-Justine-de-Newton</v>
          </cell>
          <cell r="H2359" t="str">
            <v>J0P1T0</v>
          </cell>
          <cell r="I2359">
            <v>450</v>
          </cell>
          <cell r="J2359">
            <v>7643296</v>
          </cell>
          <cell r="K2359">
            <v>12</v>
          </cell>
          <cell r="L2359">
            <v>1686</v>
          </cell>
          <cell r="M2359">
            <v>23</v>
          </cell>
        </row>
        <row r="2360">
          <cell r="A2360">
            <v>1452747</v>
          </cell>
          <cell r="B2360" t="str">
            <v>08</v>
          </cell>
          <cell r="C2360" t="str">
            <v>Abitibi-Témiscamingue</v>
          </cell>
          <cell r="D2360" t="str">
            <v>Frenette(Gilles)</v>
          </cell>
          <cell r="F2360" t="str">
            <v>670, route 397 Sud, R.R. 1</v>
          </cell>
          <cell r="G2360" t="str">
            <v>Barraute</v>
          </cell>
          <cell r="H2360" t="str">
            <v>J0Y1A0</v>
          </cell>
          <cell r="I2360">
            <v>819</v>
          </cell>
          <cell r="J2360">
            <v>7346473</v>
          </cell>
          <cell r="K2360">
            <v>46</v>
          </cell>
          <cell r="L2360">
            <v>10330</v>
          </cell>
          <cell r="M2360">
            <v>47</v>
          </cell>
          <cell r="N2360">
            <v>9661</v>
          </cell>
        </row>
        <row r="2361">
          <cell r="A2361">
            <v>1453893</v>
          </cell>
          <cell r="B2361" t="str">
            <v>05</v>
          </cell>
          <cell r="C2361" t="str">
            <v>Estrie</v>
          </cell>
          <cell r="D2361" t="str">
            <v>Désorcy(Martin)</v>
          </cell>
          <cell r="F2361" t="str">
            <v>1505, chemin Favreau</v>
          </cell>
          <cell r="G2361" t="str">
            <v>Sainte-Edwidge-de-Clifton</v>
          </cell>
          <cell r="H2361" t="str">
            <v>J0B2R0</v>
          </cell>
          <cell r="I2361">
            <v>819</v>
          </cell>
          <cell r="J2361">
            <v>8493369</v>
          </cell>
          <cell r="K2361">
            <v>49</v>
          </cell>
          <cell r="L2361">
            <v>6760</v>
          </cell>
          <cell r="M2361">
            <v>46</v>
          </cell>
          <cell r="N2361">
            <v>12303</v>
          </cell>
        </row>
        <row r="2362">
          <cell r="A2362">
            <v>1454222</v>
          </cell>
          <cell r="B2362" t="str">
            <v>17</v>
          </cell>
          <cell r="C2362" t="str">
            <v>Centre-du-Québec</v>
          </cell>
          <cell r="D2362" t="str">
            <v>Boilard(Claude)</v>
          </cell>
          <cell r="F2362" t="str">
            <v>75, rang 6</v>
          </cell>
          <cell r="G2362" t="str">
            <v>Norbertville</v>
          </cell>
          <cell r="H2362" t="str">
            <v>G0P1B0</v>
          </cell>
          <cell r="I2362">
            <v>819</v>
          </cell>
          <cell r="J2362">
            <v>3698050</v>
          </cell>
          <cell r="K2362">
            <v>80</v>
          </cell>
          <cell r="L2362">
            <v>14324</v>
          </cell>
          <cell r="M2362">
            <v>75</v>
          </cell>
          <cell r="N2362">
            <v>17044</v>
          </cell>
        </row>
        <row r="2363">
          <cell r="A2363">
            <v>1454537</v>
          </cell>
          <cell r="B2363" t="str">
            <v>16</v>
          </cell>
          <cell r="C2363" t="str">
            <v>Montérégie</v>
          </cell>
          <cell r="D2363" t="str">
            <v>Groux(Frédéric)</v>
          </cell>
          <cell r="F2363" t="str">
            <v>2092 route 235</v>
          </cell>
          <cell r="G2363" t="str">
            <v>Sainte-Sabine (de Montérégie)</v>
          </cell>
          <cell r="H2363" t="str">
            <v>J0J2B0</v>
          </cell>
          <cell r="I2363">
            <v>450</v>
          </cell>
          <cell r="J2363">
            <v>2937521</v>
          </cell>
          <cell r="K2363">
            <v>11</v>
          </cell>
          <cell r="L2363">
            <v>572</v>
          </cell>
          <cell r="M2363">
            <v>15</v>
          </cell>
        </row>
        <row r="2364">
          <cell r="A2364">
            <v>1454727</v>
          </cell>
          <cell r="B2364" t="str">
            <v>17</v>
          </cell>
          <cell r="C2364" t="str">
            <v>Centre-du-Québec</v>
          </cell>
          <cell r="D2364" t="str">
            <v>Ferme R. Arseneault et J. Bouchard</v>
          </cell>
          <cell r="E2364" t="str">
            <v>Arseneault(René)</v>
          </cell>
          <cell r="F2364" t="str">
            <v>631, route 255</v>
          </cell>
          <cell r="G2364" t="str">
            <v>Saint-Félix-de-Kingsey</v>
          </cell>
          <cell r="H2364" t="str">
            <v>J0B2T0</v>
          </cell>
          <cell r="I2364">
            <v>819</v>
          </cell>
          <cell r="J2364">
            <v>8482390</v>
          </cell>
          <cell r="K2364">
            <v>17</v>
          </cell>
          <cell r="L2364">
            <v>1783</v>
          </cell>
        </row>
        <row r="2365">
          <cell r="A2365">
            <v>1455161</v>
          </cell>
          <cell r="B2365" t="str">
            <v>17</v>
          </cell>
          <cell r="C2365" t="str">
            <v>Centre-du-Québec</v>
          </cell>
          <cell r="D2365" t="str">
            <v>Labi-Vo S.E.N.C.</v>
          </cell>
          <cell r="E2365" t="str">
            <v>Binette(Pascal)</v>
          </cell>
          <cell r="F2365" t="str">
            <v>580, Bernier Ouest</v>
          </cell>
          <cell r="G2365" t="str">
            <v>Saint-Ferdinand (d'Halifax)</v>
          </cell>
          <cell r="H2365" t="str">
            <v>G0N1N0</v>
          </cell>
          <cell r="I2365">
            <v>418</v>
          </cell>
          <cell r="J2365">
            <v>4283631</v>
          </cell>
          <cell r="K2365">
            <v>20</v>
          </cell>
          <cell r="L2365">
            <v>4169</v>
          </cell>
          <cell r="M2365">
            <v>29</v>
          </cell>
          <cell r="N2365">
            <v>4176</v>
          </cell>
        </row>
        <row r="2366">
          <cell r="A2366">
            <v>1455369</v>
          </cell>
          <cell r="B2366" t="str">
            <v>07</v>
          </cell>
          <cell r="C2366" t="str">
            <v>Outaouais</v>
          </cell>
          <cell r="D2366" t="str">
            <v>Miljour(Steven)</v>
          </cell>
          <cell r="E2366" t="str">
            <v>Miljour(Dianne)</v>
          </cell>
          <cell r="F2366" t="str">
            <v>160, route 105, R.R. 3</v>
          </cell>
          <cell r="G2366" t="str">
            <v>Gracefield</v>
          </cell>
          <cell r="H2366" t="str">
            <v>J0X1W0</v>
          </cell>
          <cell r="I2366">
            <v>819</v>
          </cell>
          <cell r="J2366">
            <v>4632790</v>
          </cell>
          <cell r="K2366">
            <v>53</v>
          </cell>
          <cell r="L2366">
            <v>2765</v>
          </cell>
          <cell r="M2366">
            <v>52</v>
          </cell>
          <cell r="N2366">
            <v>1451</v>
          </cell>
        </row>
        <row r="2367">
          <cell r="A2367">
            <v>1455716</v>
          </cell>
          <cell r="B2367" t="str">
            <v>07</v>
          </cell>
          <cell r="C2367" t="str">
            <v>Outaouais</v>
          </cell>
          <cell r="D2367" t="str">
            <v>Carroll, Bernard, Dorothy et Lee</v>
          </cell>
          <cell r="F2367" t="str">
            <v>154, Farrellton Road</v>
          </cell>
          <cell r="G2367" t="str">
            <v>Low</v>
          </cell>
          <cell r="H2367" t="str">
            <v>J0X2C0</v>
          </cell>
          <cell r="I2367">
            <v>819</v>
          </cell>
          <cell r="J2367">
            <v>4223817</v>
          </cell>
          <cell r="K2367">
            <v>55</v>
          </cell>
          <cell r="L2367">
            <v>5856</v>
          </cell>
          <cell r="M2367">
            <v>55</v>
          </cell>
          <cell r="N2367">
            <v>7129</v>
          </cell>
        </row>
        <row r="2368">
          <cell r="A2368">
            <v>1455880</v>
          </cell>
          <cell r="B2368" t="str">
            <v>05</v>
          </cell>
          <cell r="C2368" t="str">
            <v>Estrie</v>
          </cell>
          <cell r="D2368" t="str">
            <v>Ferme Brulebrook S.E.N.C.</v>
          </cell>
          <cell r="F2368" t="str">
            <v>10995, route 143, R.R. 2</v>
          </cell>
          <cell r="G2368" t="str">
            <v>Stanstead</v>
          </cell>
          <cell r="H2368" t="str">
            <v>J0B3E0</v>
          </cell>
          <cell r="I2368">
            <v>819</v>
          </cell>
          <cell r="J2368">
            <v>8384728</v>
          </cell>
          <cell r="K2368">
            <v>61</v>
          </cell>
          <cell r="L2368">
            <v>5556</v>
          </cell>
          <cell r="M2368">
            <v>53</v>
          </cell>
          <cell r="N2368">
            <v>4775</v>
          </cell>
        </row>
        <row r="2369">
          <cell r="A2369">
            <v>1456078</v>
          </cell>
          <cell r="B2369" t="str">
            <v>17</v>
          </cell>
          <cell r="C2369" t="str">
            <v>Centre-du-Québec</v>
          </cell>
          <cell r="D2369" t="str">
            <v>Tremblay(Sylvie)</v>
          </cell>
          <cell r="F2369" t="str">
            <v>233, rang du Golf</v>
          </cell>
          <cell r="G2369" t="str">
            <v>Plessisville</v>
          </cell>
          <cell r="H2369" t="str">
            <v>G6L2Y2</v>
          </cell>
          <cell r="I2369">
            <v>819</v>
          </cell>
          <cell r="J2369">
            <v>3622543</v>
          </cell>
          <cell r="K2369">
            <v>14</v>
          </cell>
          <cell r="L2369">
            <v>1616</v>
          </cell>
          <cell r="M2369">
            <v>15</v>
          </cell>
        </row>
        <row r="2370">
          <cell r="A2370">
            <v>1456243</v>
          </cell>
          <cell r="B2370" t="str">
            <v>01</v>
          </cell>
          <cell r="C2370" t="str">
            <v>Bas-Saint-Laurent</v>
          </cell>
          <cell r="D2370" t="str">
            <v>Bouchard(Jean-Marie)</v>
          </cell>
          <cell r="F2370" t="str">
            <v>196, route 132 Ouest</v>
          </cell>
          <cell r="G2370" t="str">
            <v>Sayabec</v>
          </cell>
          <cell r="H2370" t="str">
            <v>G0J3K0</v>
          </cell>
          <cell r="I2370">
            <v>418</v>
          </cell>
          <cell r="J2370">
            <v>5365744</v>
          </cell>
          <cell r="K2370">
            <v>25</v>
          </cell>
          <cell r="M2370">
            <v>20</v>
          </cell>
        </row>
        <row r="2371">
          <cell r="A2371">
            <v>1456789</v>
          </cell>
          <cell r="B2371" t="str">
            <v>07</v>
          </cell>
          <cell r="C2371" t="str">
            <v>Outaouais</v>
          </cell>
          <cell r="D2371" t="str">
            <v>Hanna(Mavis)</v>
          </cell>
          <cell r="F2371" t="str">
            <v>C522, R.R. 1</v>
          </cell>
          <cell r="G2371" t="str">
            <v>Shawville</v>
          </cell>
          <cell r="H2371" t="str">
            <v>J0X2Y0</v>
          </cell>
          <cell r="I2371">
            <v>819</v>
          </cell>
          <cell r="J2371">
            <v>6476005</v>
          </cell>
          <cell r="K2371">
            <v>46</v>
          </cell>
          <cell r="L2371">
            <v>5807</v>
          </cell>
          <cell r="M2371">
            <v>47</v>
          </cell>
          <cell r="N2371">
            <v>4786</v>
          </cell>
        </row>
        <row r="2372">
          <cell r="A2372">
            <v>1456847</v>
          </cell>
          <cell r="B2372" t="str">
            <v>07</v>
          </cell>
          <cell r="C2372" t="str">
            <v>Outaouais</v>
          </cell>
          <cell r="D2372" t="str">
            <v>Harkins(Jonathan)</v>
          </cell>
          <cell r="F2372" t="str">
            <v>112, Conroy Road, Chapeau</v>
          </cell>
          <cell r="G2372" t="str">
            <v>Chichester</v>
          </cell>
          <cell r="H2372" t="str">
            <v>J0X1M0</v>
          </cell>
          <cell r="I2372">
            <v>819</v>
          </cell>
          <cell r="J2372">
            <v>6892827</v>
          </cell>
          <cell r="K2372">
            <v>18</v>
          </cell>
          <cell r="L2372">
            <v>1701</v>
          </cell>
          <cell r="M2372">
            <v>21</v>
          </cell>
          <cell r="N2372">
            <v>1021</v>
          </cell>
        </row>
        <row r="2373">
          <cell r="A2373">
            <v>1456870</v>
          </cell>
          <cell r="B2373" t="str">
            <v>02</v>
          </cell>
          <cell r="C2373" t="str">
            <v>Saguenay-Lac-Saint-Jean</v>
          </cell>
          <cell r="D2373" t="str">
            <v>Larocque Éric, Jean et Marc</v>
          </cell>
          <cell r="E2373" t="str">
            <v>Larocque(Éric)</v>
          </cell>
          <cell r="F2373" t="str">
            <v>3634 St-Léonard</v>
          </cell>
          <cell r="G2373" t="str">
            <v>Shipshaw</v>
          </cell>
          <cell r="H2373" t="str">
            <v>G7P1G7</v>
          </cell>
          <cell r="I2373">
            <v>418</v>
          </cell>
          <cell r="J2373">
            <v>6952493</v>
          </cell>
          <cell r="K2373">
            <v>15</v>
          </cell>
          <cell r="M2373">
            <v>16</v>
          </cell>
        </row>
        <row r="2374">
          <cell r="A2374">
            <v>1456896</v>
          </cell>
          <cell r="B2374" t="str">
            <v>12</v>
          </cell>
          <cell r="C2374" t="str">
            <v>Chaudière-Appalaches</v>
          </cell>
          <cell r="D2374" t="str">
            <v>Gilbert(Gisèle)</v>
          </cell>
          <cell r="F2374" t="str">
            <v>1910, 19e Rue</v>
          </cell>
          <cell r="G2374" t="str">
            <v>Saint-Prosper (de Beauce)</v>
          </cell>
          <cell r="H2374" t="str">
            <v>G0M1Y0</v>
          </cell>
          <cell r="I2374">
            <v>418</v>
          </cell>
          <cell r="J2374">
            <v>5945671</v>
          </cell>
          <cell r="K2374">
            <v>25</v>
          </cell>
          <cell r="L2374">
            <v>2354</v>
          </cell>
          <cell r="M2374">
            <v>28</v>
          </cell>
          <cell r="N2374">
            <v>2760</v>
          </cell>
        </row>
        <row r="2375">
          <cell r="A2375">
            <v>1456912</v>
          </cell>
          <cell r="B2375" t="str">
            <v>15</v>
          </cell>
          <cell r="C2375" t="str">
            <v>Laurentides</v>
          </cell>
          <cell r="D2375" t="str">
            <v>Guénette(Pierre)</v>
          </cell>
          <cell r="F2375" t="str">
            <v>247, chemin des Pionniers</v>
          </cell>
          <cell r="G2375" t="str">
            <v>Lac-Saint-Paul</v>
          </cell>
          <cell r="H2375" t="str">
            <v>J0W1K0</v>
          </cell>
          <cell r="I2375">
            <v>819</v>
          </cell>
          <cell r="J2375">
            <v>5874905</v>
          </cell>
          <cell r="K2375">
            <v>21</v>
          </cell>
          <cell r="L2375">
            <v>3369</v>
          </cell>
          <cell r="M2375">
            <v>23</v>
          </cell>
          <cell r="N2375">
            <v>4951</v>
          </cell>
        </row>
        <row r="2376">
          <cell r="A2376">
            <v>1457035</v>
          </cell>
          <cell r="B2376" t="str">
            <v>07</v>
          </cell>
          <cell r="C2376" t="str">
            <v>Outaouais</v>
          </cell>
          <cell r="D2376" t="str">
            <v>Mercier(Robert)</v>
          </cell>
          <cell r="F2376" t="str">
            <v>126, route 105, Apt. #6</v>
          </cell>
          <cell r="G2376" t="str">
            <v>Chelsea</v>
          </cell>
          <cell r="H2376" t="str">
            <v>J9B1L3</v>
          </cell>
          <cell r="I2376">
            <v>819</v>
          </cell>
          <cell r="J2376">
            <v>7702835</v>
          </cell>
          <cell r="K2376">
            <v>12</v>
          </cell>
        </row>
        <row r="2377">
          <cell r="A2377">
            <v>1457183</v>
          </cell>
          <cell r="B2377" t="str">
            <v>05</v>
          </cell>
          <cell r="C2377" t="str">
            <v>Estrie</v>
          </cell>
          <cell r="D2377" t="str">
            <v>9123-6737 Québec inc.</v>
          </cell>
          <cell r="E2377" t="str">
            <v>Côté(Mario)</v>
          </cell>
          <cell r="F2377" t="str">
            <v>479, route 216</v>
          </cell>
          <cell r="G2377" t="str">
            <v>Stoke</v>
          </cell>
          <cell r="H2377" t="str">
            <v>J0B3G0</v>
          </cell>
          <cell r="I2377">
            <v>819</v>
          </cell>
          <cell r="J2377">
            <v>8781163</v>
          </cell>
          <cell r="K2377">
            <v>97</v>
          </cell>
          <cell r="L2377">
            <v>4963</v>
          </cell>
          <cell r="M2377">
            <v>97</v>
          </cell>
          <cell r="N2377">
            <v>15313</v>
          </cell>
        </row>
        <row r="2378">
          <cell r="A2378">
            <v>1457258</v>
          </cell>
          <cell r="B2378" t="str">
            <v>04</v>
          </cell>
          <cell r="C2378" t="str">
            <v>Mauricie</v>
          </cell>
          <cell r="D2378" t="str">
            <v>Dura inc.</v>
          </cell>
          <cell r="E2378" t="str">
            <v>Duhaime(Yves)</v>
          </cell>
          <cell r="F2378" t="str">
            <v>2021, St-Olivier</v>
          </cell>
          <cell r="G2378" t="str">
            <v>Saint-Jean-des-Piles</v>
          </cell>
          <cell r="H2378" t="str">
            <v>G0X2V0</v>
          </cell>
          <cell r="I2378">
            <v>819</v>
          </cell>
          <cell r="J2378">
            <v>5384984</v>
          </cell>
          <cell r="K2378">
            <v>10</v>
          </cell>
          <cell r="L2378">
            <v>2918</v>
          </cell>
          <cell r="M2378">
            <v>15</v>
          </cell>
        </row>
        <row r="2379">
          <cell r="A2379">
            <v>1457340</v>
          </cell>
          <cell r="B2379" t="str">
            <v>17</v>
          </cell>
          <cell r="C2379" t="str">
            <v>Centre-du-Québec</v>
          </cell>
          <cell r="D2379" t="str">
            <v>Lavoie(Éric)</v>
          </cell>
          <cell r="F2379" t="str">
            <v>2005, Principale</v>
          </cell>
          <cell r="G2379" t="str">
            <v>Saint-Albert</v>
          </cell>
          <cell r="H2379" t="str">
            <v>J0A1E0</v>
          </cell>
          <cell r="I2379">
            <v>819</v>
          </cell>
          <cell r="J2379">
            <v>3531387</v>
          </cell>
          <cell r="K2379">
            <v>88</v>
          </cell>
          <cell r="L2379">
            <v>28346</v>
          </cell>
        </row>
        <row r="2380">
          <cell r="A2380">
            <v>1457431</v>
          </cell>
          <cell r="B2380" t="str">
            <v>16</v>
          </cell>
          <cell r="C2380" t="str">
            <v>Montérégie</v>
          </cell>
          <cell r="D2380" t="str">
            <v>Marlin, Howard et Kenneth</v>
          </cell>
          <cell r="E2380" t="str">
            <v>Howard(Kenneth)</v>
          </cell>
          <cell r="F2380" t="str">
            <v>319, Hurley Road</v>
          </cell>
          <cell r="G2380" t="str">
            <v>Hemmingford</v>
          </cell>
          <cell r="H2380" t="str">
            <v>J0L1H0</v>
          </cell>
          <cell r="I2380">
            <v>450</v>
          </cell>
          <cell r="J2380">
            <v>2473497</v>
          </cell>
          <cell r="K2380">
            <v>32</v>
          </cell>
          <cell r="L2380">
            <v>2491</v>
          </cell>
          <cell r="M2380">
            <v>31</v>
          </cell>
          <cell r="N2380">
            <v>2875</v>
          </cell>
        </row>
        <row r="2381">
          <cell r="A2381">
            <v>1457688</v>
          </cell>
          <cell r="B2381" t="str">
            <v>07</v>
          </cell>
          <cell r="C2381" t="str">
            <v>Outaouais</v>
          </cell>
          <cell r="D2381" t="str">
            <v>Bouladier(Marc)</v>
          </cell>
          <cell r="F2381" t="str">
            <v>80, chemin Maxime</v>
          </cell>
          <cell r="G2381" t="str">
            <v>L'Ange-Gardien</v>
          </cell>
          <cell r="H2381" t="str">
            <v>J8L2W8</v>
          </cell>
          <cell r="I2381">
            <v>819</v>
          </cell>
          <cell r="J2381">
            <v>9865691</v>
          </cell>
          <cell r="K2381">
            <v>33</v>
          </cell>
          <cell r="M2381">
            <v>38</v>
          </cell>
          <cell r="N2381">
            <v>2041</v>
          </cell>
        </row>
        <row r="2382">
          <cell r="A2382">
            <v>1457936</v>
          </cell>
          <cell r="B2382" t="str">
            <v>07</v>
          </cell>
          <cell r="C2382" t="str">
            <v>Outaouais</v>
          </cell>
          <cell r="D2382" t="str">
            <v>Dennis Hayes Farms</v>
          </cell>
          <cell r="E2382" t="str">
            <v>Hayes(Dennis)</v>
          </cell>
          <cell r="F2382" t="str">
            <v>248, Fieldville Road</v>
          </cell>
          <cell r="G2382" t="str">
            <v>Low</v>
          </cell>
          <cell r="H2382" t="str">
            <v>J0X2C0</v>
          </cell>
          <cell r="I2382">
            <v>819</v>
          </cell>
          <cell r="J2382">
            <v>4223226</v>
          </cell>
          <cell r="K2382">
            <v>60</v>
          </cell>
          <cell r="L2382">
            <v>4632</v>
          </cell>
          <cell r="M2382">
            <v>54</v>
          </cell>
          <cell r="N2382">
            <v>11245</v>
          </cell>
        </row>
        <row r="2383">
          <cell r="A2383">
            <v>1458017</v>
          </cell>
          <cell r="B2383" t="str">
            <v>15</v>
          </cell>
          <cell r="C2383" t="str">
            <v>Laurentides</v>
          </cell>
          <cell r="D2383" t="str">
            <v>Paiement(Sébastien)</v>
          </cell>
          <cell r="F2383" t="str">
            <v>14 737, rue St-Augustin</v>
          </cell>
          <cell r="G2383" t="str">
            <v>Mirabel</v>
          </cell>
          <cell r="H2383" t="str">
            <v>J7N2A9</v>
          </cell>
          <cell r="I2383">
            <v>450</v>
          </cell>
          <cell r="J2383">
            <v>4758780</v>
          </cell>
          <cell r="K2383">
            <v>58</v>
          </cell>
          <cell r="L2383">
            <v>2572</v>
          </cell>
          <cell r="M2383">
            <v>63</v>
          </cell>
          <cell r="N2383">
            <v>340</v>
          </cell>
        </row>
        <row r="2384">
          <cell r="A2384">
            <v>1458140</v>
          </cell>
          <cell r="B2384" t="str">
            <v>07</v>
          </cell>
          <cell r="C2384" t="str">
            <v>Outaouais</v>
          </cell>
          <cell r="D2384" t="str">
            <v>Trépanier(Éric)</v>
          </cell>
          <cell r="F2384" t="str">
            <v>152 Principale</v>
          </cell>
          <cell r="G2384" t="str">
            <v>Fassett</v>
          </cell>
          <cell r="H2384" t="str">
            <v>J0V1H0</v>
          </cell>
          <cell r="I2384">
            <v>819</v>
          </cell>
          <cell r="J2384">
            <v>4231172</v>
          </cell>
          <cell r="K2384">
            <v>174</v>
          </cell>
          <cell r="L2384">
            <v>12866</v>
          </cell>
          <cell r="M2384">
            <v>152</v>
          </cell>
          <cell r="N2384">
            <v>1361</v>
          </cell>
        </row>
        <row r="2385">
          <cell r="A2385">
            <v>1458215</v>
          </cell>
          <cell r="B2385" t="str">
            <v>04</v>
          </cell>
          <cell r="C2385" t="str">
            <v>Mauricie</v>
          </cell>
          <cell r="D2385" t="str">
            <v>Bourassa(Benjamin)</v>
          </cell>
          <cell r="F2385" t="str">
            <v>500, Grande Rivière</v>
          </cell>
          <cell r="G2385" t="str">
            <v>Saint-Barnabé</v>
          </cell>
          <cell r="H2385" t="str">
            <v>G0X2K0</v>
          </cell>
          <cell r="I2385">
            <v>818</v>
          </cell>
          <cell r="J2385">
            <v>2645465</v>
          </cell>
          <cell r="K2385">
            <v>17</v>
          </cell>
          <cell r="L2385">
            <v>1907</v>
          </cell>
          <cell r="M2385">
            <v>19</v>
          </cell>
          <cell r="N2385">
            <v>2979</v>
          </cell>
        </row>
        <row r="2386">
          <cell r="A2386">
            <v>1458660</v>
          </cell>
          <cell r="B2386" t="str">
            <v>12</v>
          </cell>
          <cell r="C2386" t="str">
            <v>Chaudière-Appalaches</v>
          </cell>
          <cell r="D2386" t="str">
            <v>Alexandre(Michel)</v>
          </cell>
          <cell r="F2386" t="str">
            <v>121, route de la Seigneurie</v>
          </cell>
          <cell r="G2386" t="str">
            <v>Saint-Roch-des-Aulnaies</v>
          </cell>
          <cell r="H2386" t="str">
            <v>G0R4E0</v>
          </cell>
          <cell r="I2386">
            <v>418</v>
          </cell>
          <cell r="J2386">
            <v>3547029</v>
          </cell>
          <cell r="K2386">
            <v>38</v>
          </cell>
          <cell r="L2386">
            <v>7519</v>
          </cell>
          <cell r="M2386">
            <v>38</v>
          </cell>
          <cell r="N2386">
            <v>10230</v>
          </cell>
        </row>
        <row r="2387">
          <cell r="A2387">
            <v>1458710</v>
          </cell>
          <cell r="B2387" t="str">
            <v>12</v>
          </cell>
          <cell r="C2387" t="str">
            <v>Chaudière-Appalaches</v>
          </cell>
          <cell r="D2387" t="str">
            <v>D'Anjou(Martin)</v>
          </cell>
          <cell r="F2387" t="str">
            <v>1009, rue Principale</v>
          </cell>
          <cell r="G2387" t="str">
            <v>Saint-Agapit</v>
          </cell>
          <cell r="H2387" t="str">
            <v>G0S1Z0</v>
          </cell>
          <cell r="I2387">
            <v>418</v>
          </cell>
          <cell r="J2387">
            <v>8885135</v>
          </cell>
          <cell r="K2387">
            <v>37</v>
          </cell>
          <cell r="L2387">
            <v>5775</v>
          </cell>
          <cell r="M2387">
            <v>43</v>
          </cell>
          <cell r="N2387">
            <v>6889</v>
          </cell>
        </row>
        <row r="2388">
          <cell r="A2388">
            <v>1458728</v>
          </cell>
          <cell r="B2388" t="str">
            <v>12</v>
          </cell>
          <cell r="C2388" t="str">
            <v>Chaudière-Appalaches</v>
          </cell>
          <cell r="D2388" t="str">
            <v>Arsenault(Gilles)</v>
          </cell>
          <cell r="F2388" t="str">
            <v>49, de la Fabrique ouest</v>
          </cell>
          <cell r="G2388" t="str">
            <v>Saint-Gervais</v>
          </cell>
          <cell r="H2388" t="str">
            <v>G0R3C0</v>
          </cell>
          <cell r="I2388">
            <v>418</v>
          </cell>
          <cell r="J2388">
            <v>8873782</v>
          </cell>
          <cell r="K2388">
            <v>16</v>
          </cell>
          <cell r="L2388">
            <v>234</v>
          </cell>
          <cell r="M2388">
            <v>16</v>
          </cell>
          <cell r="N2388">
            <v>234</v>
          </cell>
        </row>
        <row r="2389">
          <cell r="A2389">
            <v>1458876</v>
          </cell>
          <cell r="B2389" t="str">
            <v>12</v>
          </cell>
          <cell r="C2389" t="str">
            <v>Chaudière-Appalaches</v>
          </cell>
          <cell r="D2389" t="str">
            <v>Audet(René)</v>
          </cell>
          <cell r="F2389" t="str">
            <v>420, route 277</v>
          </cell>
          <cell r="G2389" t="str">
            <v>Saint-Léon-de-Standon</v>
          </cell>
          <cell r="H2389" t="str">
            <v>G0R4L0</v>
          </cell>
          <cell r="I2389">
            <v>418</v>
          </cell>
          <cell r="J2389">
            <v>6422898</v>
          </cell>
          <cell r="K2389">
            <v>71</v>
          </cell>
          <cell r="L2389">
            <v>2841</v>
          </cell>
          <cell r="M2389">
            <v>71</v>
          </cell>
          <cell r="N2389">
            <v>3519</v>
          </cell>
        </row>
        <row r="2390">
          <cell r="A2390">
            <v>1458934</v>
          </cell>
          <cell r="B2390" t="str">
            <v>17</v>
          </cell>
          <cell r="C2390" t="str">
            <v>Centre-du-Québec</v>
          </cell>
          <cell r="D2390" t="str">
            <v>Bédard(Fernand)</v>
          </cell>
          <cell r="F2390" t="str">
            <v>671, rang St-Louis Est</v>
          </cell>
          <cell r="G2390" t="str">
            <v>Notre-Dame-de-Lourdes</v>
          </cell>
          <cell r="H2390" t="str">
            <v>G0S1T0</v>
          </cell>
          <cell r="I2390">
            <v>819</v>
          </cell>
          <cell r="J2390">
            <v>3854467</v>
          </cell>
          <cell r="K2390">
            <v>39</v>
          </cell>
          <cell r="L2390">
            <v>1925</v>
          </cell>
          <cell r="M2390">
            <v>38</v>
          </cell>
          <cell r="N2390">
            <v>7189</v>
          </cell>
        </row>
        <row r="2391">
          <cell r="A2391">
            <v>1459106</v>
          </cell>
          <cell r="B2391" t="str">
            <v>12</v>
          </cell>
          <cell r="C2391" t="str">
            <v>Chaudière-Appalaches</v>
          </cell>
          <cell r="D2391" t="str">
            <v>Beaudoin(Alain)</v>
          </cell>
          <cell r="F2391" t="str">
            <v>300, rang des Pointes</v>
          </cell>
          <cell r="G2391" t="str">
            <v>Saint-Agapit</v>
          </cell>
          <cell r="H2391" t="str">
            <v>G0S1Z0</v>
          </cell>
          <cell r="I2391">
            <v>418</v>
          </cell>
          <cell r="J2391">
            <v>8884808</v>
          </cell>
          <cell r="K2391">
            <v>51</v>
          </cell>
          <cell r="L2391">
            <v>5006</v>
          </cell>
          <cell r="M2391">
            <v>52</v>
          </cell>
          <cell r="N2391">
            <v>7431</v>
          </cell>
        </row>
        <row r="2392">
          <cell r="A2392">
            <v>1459114</v>
          </cell>
          <cell r="B2392" t="str">
            <v>17</v>
          </cell>
          <cell r="C2392" t="str">
            <v>Centre-du-Québec</v>
          </cell>
          <cell r="D2392" t="str">
            <v>Beaudoin(Gaston)</v>
          </cell>
          <cell r="E2392" t="str">
            <v>Beaudoin(Gaston)</v>
          </cell>
          <cell r="F2392" t="str">
            <v>388, route Grosse Iles</v>
          </cell>
          <cell r="G2392" t="str">
            <v>Laurierville</v>
          </cell>
          <cell r="H2392" t="str">
            <v>G0S1P0</v>
          </cell>
          <cell r="I2392">
            <v>819</v>
          </cell>
          <cell r="J2392">
            <v>3654292</v>
          </cell>
          <cell r="K2392">
            <v>43</v>
          </cell>
          <cell r="L2392">
            <v>8943</v>
          </cell>
          <cell r="M2392">
            <v>43</v>
          </cell>
          <cell r="N2392">
            <v>9617</v>
          </cell>
        </row>
        <row r="2393">
          <cell r="A2393">
            <v>1459155</v>
          </cell>
          <cell r="B2393" t="str">
            <v>12</v>
          </cell>
          <cell r="C2393" t="str">
            <v>Chaudière-Appalaches</v>
          </cell>
          <cell r="D2393" t="str">
            <v>Prévost(Denis)</v>
          </cell>
          <cell r="F2393" t="str">
            <v>528, chemin Lessard Est</v>
          </cell>
          <cell r="G2393" t="str">
            <v>Saint-Cyrille-de-Lessard</v>
          </cell>
          <cell r="H2393" t="str">
            <v>G0R2W0</v>
          </cell>
          <cell r="I2393">
            <v>418</v>
          </cell>
          <cell r="J2393">
            <v>2475424</v>
          </cell>
          <cell r="K2393">
            <v>13</v>
          </cell>
        </row>
        <row r="2394">
          <cell r="A2394">
            <v>1459171</v>
          </cell>
          <cell r="B2394" t="str">
            <v>11</v>
          </cell>
          <cell r="C2394" t="str">
            <v>Gaspésie-Iles-de-la-Madeleine</v>
          </cell>
          <cell r="D2394" t="str">
            <v>Laflamme(Régis)</v>
          </cell>
          <cell r="F2394" t="str">
            <v>59, de la Rivière, C.P.124</v>
          </cell>
          <cell r="G2394" t="str">
            <v>Gros-Morne</v>
          </cell>
          <cell r="H2394" t="str">
            <v>G0E1L0</v>
          </cell>
          <cell r="I2394">
            <v>418</v>
          </cell>
          <cell r="J2394">
            <v>7975133</v>
          </cell>
          <cell r="K2394">
            <v>13</v>
          </cell>
          <cell r="L2394">
            <v>2123</v>
          </cell>
          <cell r="M2394">
            <v>16</v>
          </cell>
          <cell r="N2394">
            <v>1889</v>
          </cell>
        </row>
        <row r="2395">
          <cell r="A2395">
            <v>1459221</v>
          </cell>
          <cell r="B2395" t="str">
            <v>12</v>
          </cell>
          <cell r="C2395" t="str">
            <v>Chaudière-Appalaches</v>
          </cell>
          <cell r="D2395" t="str">
            <v>Bergeron(Egide)</v>
          </cell>
          <cell r="F2395" t="str">
            <v>4056, chemin De Tilly</v>
          </cell>
          <cell r="G2395" t="str">
            <v>Saint-Antoine-de-Tilly</v>
          </cell>
          <cell r="H2395" t="str">
            <v>G0S2C0</v>
          </cell>
          <cell r="I2395">
            <v>418</v>
          </cell>
          <cell r="J2395">
            <v>8862915</v>
          </cell>
          <cell r="K2395">
            <v>46</v>
          </cell>
          <cell r="L2395">
            <v>5977</v>
          </cell>
          <cell r="M2395">
            <v>45</v>
          </cell>
          <cell r="N2395">
            <v>5194</v>
          </cell>
        </row>
        <row r="2396">
          <cell r="A2396">
            <v>1459304</v>
          </cell>
          <cell r="B2396" t="str">
            <v>12</v>
          </cell>
          <cell r="C2396" t="str">
            <v>Chaudière-Appalaches</v>
          </cell>
          <cell r="D2396" t="str">
            <v>Bergeron(Robert)</v>
          </cell>
          <cell r="F2396" t="str">
            <v>3953, chemin des Plaines</v>
          </cell>
          <cell r="G2396" t="str">
            <v>Saint-Antoine-de-Tilly</v>
          </cell>
          <cell r="H2396" t="str">
            <v>G0S2C0</v>
          </cell>
          <cell r="I2396">
            <v>418</v>
          </cell>
          <cell r="J2396">
            <v>8862043</v>
          </cell>
          <cell r="K2396">
            <v>25</v>
          </cell>
          <cell r="L2396">
            <v>2361</v>
          </cell>
          <cell r="M2396">
            <v>23</v>
          </cell>
          <cell r="N2396">
            <v>2174</v>
          </cell>
        </row>
        <row r="2397">
          <cell r="A2397">
            <v>1459361</v>
          </cell>
          <cell r="B2397" t="str">
            <v>12</v>
          </cell>
          <cell r="C2397" t="str">
            <v>Chaudière-Appalaches</v>
          </cell>
          <cell r="D2397" t="str">
            <v>Bernier(Marcel)</v>
          </cell>
          <cell r="F2397" t="str">
            <v>827, rang Boisfranc</v>
          </cell>
          <cell r="G2397" t="str">
            <v>Sainte-Agathe-de-Lotbinière</v>
          </cell>
          <cell r="H2397" t="str">
            <v>G0S2A0</v>
          </cell>
          <cell r="I2397">
            <v>418</v>
          </cell>
          <cell r="J2397">
            <v>5992101</v>
          </cell>
          <cell r="K2397">
            <v>186</v>
          </cell>
          <cell r="L2397">
            <v>23266</v>
          </cell>
          <cell r="M2397">
            <v>200</v>
          </cell>
          <cell r="N2397">
            <v>40620</v>
          </cell>
        </row>
        <row r="2398">
          <cell r="A2398">
            <v>1459379</v>
          </cell>
          <cell r="B2398" t="str">
            <v>12</v>
          </cell>
          <cell r="C2398" t="str">
            <v>Chaudière-Appalaches</v>
          </cell>
          <cell r="D2398" t="str">
            <v>Bernier(Marin)</v>
          </cell>
          <cell r="F2398" t="str">
            <v>972, chemin des Pionniers Est</v>
          </cell>
          <cell r="G2398" t="str">
            <v>Cap-Saint-Ignace</v>
          </cell>
          <cell r="H2398" t="str">
            <v>G0R1H0</v>
          </cell>
          <cell r="I2398">
            <v>418</v>
          </cell>
          <cell r="J2398">
            <v>2463342</v>
          </cell>
          <cell r="K2398">
            <v>14</v>
          </cell>
          <cell r="L2398">
            <v>1563</v>
          </cell>
          <cell r="M2398">
            <v>15</v>
          </cell>
        </row>
        <row r="2399">
          <cell r="A2399">
            <v>1459395</v>
          </cell>
          <cell r="B2399" t="str">
            <v>12</v>
          </cell>
          <cell r="C2399" t="str">
            <v>Chaudière-Appalaches</v>
          </cell>
          <cell r="D2399" t="str">
            <v>Bernier(Richard)</v>
          </cell>
          <cell r="F2399" t="str">
            <v>96, 2ième rang Est</v>
          </cell>
          <cell r="G2399" t="str">
            <v>Saint-Jean-Port-Joli</v>
          </cell>
          <cell r="H2399" t="str">
            <v>G0R3G0</v>
          </cell>
          <cell r="I2399">
            <v>418</v>
          </cell>
          <cell r="J2399">
            <v>5989721</v>
          </cell>
          <cell r="K2399">
            <v>48</v>
          </cell>
          <cell r="L2399">
            <v>7836</v>
          </cell>
          <cell r="M2399">
            <v>48</v>
          </cell>
          <cell r="N2399">
            <v>7711</v>
          </cell>
        </row>
        <row r="2400">
          <cell r="A2400">
            <v>1459528</v>
          </cell>
          <cell r="B2400" t="str">
            <v>17</v>
          </cell>
          <cell r="C2400" t="str">
            <v>Centre-du-Québec</v>
          </cell>
          <cell r="D2400" t="str">
            <v>Bissonnette(Fernand)</v>
          </cell>
          <cell r="F2400" t="str">
            <v>450, 4e Rang</v>
          </cell>
          <cell r="G2400" t="str">
            <v>Laurierville</v>
          </cell>
          <cell r="H2400" t="str">
            <v>G0S1P0</v>
          </cell>
          <cell r="I2400">
            <v>819</v>
          </cell>
          <cell r="J2400">
            <v>3654685</v>
          </cell>
          <cell r="K2400">
            <v>60</v>
          </cell>
          <cell r="L2400">
            <v>6365</v>
          </cell>
          <cell r="M2400">
            <v>61</v>
          </cell>
        </row>
        <row r="2401">
          <cell r="A2401">
            <v>1459601</v>
          </cell>
          <cell r="B2401" t="str">
            <v>12</v>
          </cell>
          <cell r="C2401" t="str">
            <v>Chaudière-Appalaches</v>
          </cell>
          <cell r="D2401" t="str">
            <v>Blais(Réjean)</v>
          </cell>
          <cell r="F2401" t="str">
            <v>108, rg St-Pierre</v>
          </cell>
          <cell r="G2401" t="str">
            <v>Saint-Isidore (Beauce-Nord)</v>
          </cell>
          <cell r="H2401" t="str">
            <v>G0S2S0</v>
          </cell>
          <cell r="I2401">
            <v>418</v>
          </cell>
          <cell r="J2401">
            <v>8825776</v>
          </cell>
          <cell r="K2401">
            <v>19</v>
          </cell>
          <cell r="L2401">
            <v>947</v>
          </cell>
          <cell r="M2401">
            <v>17</v>
          </cell>
          <cell r="N2401">
            <v>4421</v>
          </cell>
        </row>
        <row r="2402">
          <cell r="A2402">
            <v>1459841</v>
          </cell>
          <cell r="B2402" t="str">
            <v>12</v>
          </cell>
          <cell r="C2402" t="str">
            <v>Chaudière-Appalaches</v>
          </cell>
          <cell r="D2402" t="str">
            <v>Bolduc(Alain)</v>
          </cell>
          <cell r="F2402" t="str">
            <v>98, rang Ste-Anne Ouest</v>
          </cell>
          <cell r="G2402" t="str">
            <v>Saint-Étienne-de-Lauzon</v>
          </cell>
          <cell r="H2402" t="str">
            <v>G6J1E8</v>
          </cell>
          <cell r="I2402">
            <v>418</v>
          </cell>
          <cell r="J2402">
            <v>8313732</v>
          </cell>
          <cell r="K2402">
            <v>48</v>
          </cell>
          <cell r="L2402">
            <v>5017</v>
          </cell>
          <cell r="M2402">
            <v>49</v>
          </cell>
          <cell r="N2402">
            <v>680</v>
          </cell>
        </row>
        <row r="2403">
          <cell r="A2403">
            <v>1459965</v>
          </cell>
          <cell r="B2403" t="str">
            <v>16</v>
          </cell>
          <cell r="C2403" t="str">
            <v>Montérégie</v>
          </cell>
          <cell r="D2403" t="str">
            <v>Brouillard(Gérald)</v>
          </cell>
          <cell r="F2403" t="str">
            <v>2880, chemin de la Vallière</v>
          </cell>
          <cell r="G2403" t="str">
            <v>Sorel-Tracy</v>
          </cell>
          <cell r="H2403" t="str">
            <v>J3P5N3</v>
          </cell>
          <cell r="I2403">
            <v>450</v>
          </cell>
          <cell r="J2403">
            <v>7425865</v>
          </cell>
          <cell r="K2403">
            <v>39</v>
          </cell>
          <cell r="L2403">
            <v>7670</v>
          </cell>
          <cell r="M2403">
            <v>37</v>
          </cell>
          <cell r="N2403">
            <v>8407</v>
          </cell>
        </row>
        <row r="2404">
          <cell r="A2404">
            <v>1460179</v>
          </cell>
          <cell r="B2404" t="str">
            <v>12</v>
          </cell>
          <cell r="C2404" t="str">
            <v>Chaudière-Appalaches</v>
          </cell>
          <cell r="D2404" t="str">
            <v>Breton(André)</v>
          </cell>
          <cell r="F2404" t="str">
            <v>339, rue Principale</v>
          </cell>
          <cell r="G2404" t="str">
            <v>Saint-Anselme</v>
          </cell>
          <cell r="H2404" t="str">
            <v>G0R2N0</v>
          </cell>
          <cell r="I2404">
            <v>418</v>
          </cell>
          <cell r="J2404">
            <v>8858229</v>
          </cell>
          <cell r="K2404">
            <v>27</v>
          </cell>
          <cell r="L2404">
            <v>1926</v>
          </cell>
          <cell r="M2404">
            <v>30</v>
          </cell>
          <cell r="N2404">
            <v>2850</v>
          </cell>
        </row>
        <row r="2405">
          <cell r="A2405">
            <v>1460195</v>
          </cell>
          <cell r="B2405" t="str">
            <v>17</v>
          </cell>
          <cell r="C2405" t="str">
            <v>Centre-du-Québec</v>
          </cell>
          <cell r="D2405" t="str">
            <v>Breton(Huguette)</v>
          </cell>
          <cell r="F2405" t="str">
            <v>388, rang Grosse-Ile</v>
          </cell>
          <cell r="G2405" t="str">
            <v>Laurierville</v>
          </cell>
          <cell r="H2405" t="str">
            <v>G0S1P0</v>
          </cell>
          <cell r="I2405">
            <v>819</v>
          </cell>
          <cell r="J2405">
            <v>3654292</v>
          </cell>
          <cell r="K2405">
            <v>34</v>
          </cell>
          <cell r="L2405">
            <v>7477</v>
          </cell>
          <cell r="M2405">
            <v>30</v>
          </cell>
          <cell r="N2405">
            <v>6482</v>
          </cell>
        </row>
        <row r="2406">
          <cell r="A2406">
            <v>1460252</v>
          </cell>
          <cell r="B2406" t="str">
            <v>12</v>
          </cell>
          <cell r="C2406" t="str">
            <v>Chaudière-Appalaches</v>
          </cell>
          <cell r="D2406" t="str">
            <v>Brochu(Sylvain)</v>
          </cell>
          <cell r="F2406" t="str">
            <v>199, rang 4</v>
          </cell>
          <cell r="G2406" t="str">
            <v>Saint-Nazaire-de-Dorchester</v>
          </cell>
          <cell r="H2406" t="str">
            <v>G0R3T0</v>
          </cell>
          <cell r="I2406">
            <v>418</v>
          </cell>
          <cell r="J2406">
            <v>6425523</v>
          </cell>
          <cell r="K2406">
            <v>26</v>
          </cell>
          <cell r="L2406">
            <v>5470</v>
          </cell>
          <cell r="M2406">
            <v>37</v>
          </cell>
          <cell r="N2406">
            <v>1591</v>
          </cell>
        </row>
        <row r="2407">
          <cell r="A2407">
            <v>1460500</v>
          </cell>
          <cell r="B2407" t="str">
            <v>12</v>
          </cell>
          <cell r="C2407" t="str">
            <v>Chaudière-Appalaches</v>
          </cell>
          <cell r="D2407" t="str">
            <v>Chabot(Réjean)</v>
          </cell>
          <cell r="F2407" t="str">
            <v>320, chemin des Sucreries</v>
          </cell>
          <cell r="G2407" t="str">
            <v>Montmagny</v>
          </cell>
          <cell r="H2407" t="str">
            <v>G5V3R9</v>
          </cell>
          <cell r="I2407">
            <v>418</v>
          </cell>
          <cell r="J2407">
            <v>2489270</v>
          </cell>
          <cell r="K2407">
            <v>24</v>
          </cell>
          <cell r="L2407">
            <v>340</v>
          </cell>
          <cell r="M2407">
            <v>25</v>
          </cell>
        </row>
        <row r="2408">
          <cell r="A2408">
            <v>1460658</v>
          </cell>
          <cell r="B2408" t="str">
            <v>12</v>
          </cell>
          <cell r="C2408" t="str">
            <v>Chaudière-Appalaches</v>
          </cell>
          <cell r="D2408" t="str">
            <v>Cloutier(Nelson)</v>
          </cell>
          <cell r="F2408" t="str">
            <v>282, montée de la Rivière-du-Sud</v>
          </cell>
          <cell r="G2408" t="str">
            <v>Montmagny</v>
          </cell>
          <cell r="H2408" t="str">
            <v>G5V3R9</v>
          </cell>
          <cell r="I2408">
            <v>418</v>
          </cell>
          <cell r="J2408">
            <v>2487142</v>
          </cell>
          <cell r="K2408">
            <v>48</v>
          </cell>
          <cell r="L2408">
            <v>3438</v>
          </cell>
          <cell r="M2408">
            <v>51</v>
          </cell>
          <cell r="N2408">
            <v>3060</v>
          </cell>
        </row>
        <row r="2409">
          <cell r="A2409">
            <v>1460773</v>
          </cell>
          <cell r="B2409" t="str">
            <v>05</v>
          </cell>
          <cell r="C2409" t="str">
            <v>Estrie</v>
          </cell>
          <cell r="D2409" t="str">
            <v>Hafford Michael et Sage Réal</v>
          </cell>
          <cell r="F2409" t="str">
            <v>54, rue Johnson</v>
          </cell>
          <cell r="G2409" t="str">
            <v>Coaticook</v>
          </cell>
          <cell r="H2409" t="str">
            <v>J1A1S2</v>
          </cell>
          <cell r="I2409">
            <v>819</v>
          </cell>
          <cell r="J2409">
            <v>5745441</v>
          </cell>
          <cell r="K2409">
            <v>158</v>
          </cell>
          <cell r="L2409">
            <v>33121</v>
          </cell>
          <cell r="M2409">
            <v>205</v>
          </cell>
          <cell r="N2409">
            <v>45893</v>
          </cell>
        </row>
        <row r="2410">
          <cell r="A2410">
            <v>1460898</v>
          </cell>
          <cell r="B2410" t="str">
            <v>16</v>
          </cell>
          <cell r="C2410" t="str">
            <v>Montérégie</v>
          </cell>
          <cell r="D2410" t="str">
            <v>Bernert(John)</v>
          </cell>
          <cell r="F2410" t="str">
            <v>1117, Grimshaw Road</v>
          </cell>
          <cell r="G2410" t="str">
            <v>Franklin</v>
          </cell>
          <cell r="H2410" t="str">
            <v>J0S1E0</v>
          </cell>
          <cell r="I2410">
            <v>450</v>
          </cell>
          <cell r="J2410">
            <v>8272574</v>
          </cell>
          <cell r="K2410">
            <v>20</v>
          </cell>
          <cell r="L2410">
            <v>2973</v>
          </cell>
          <cell r="M2410">
            <v>19</v>
          </cell>
          <cell r="N2410">
            <v>3887</v>
          </cell>
        </row>
        <row r="2411">
          <cell r="A2411">
            <v>1461144</v>
          </cell>
          <cell r="B2411" t="str">
            <v>17</v>
          </cell>
          <cell r="C2411" t="str">
            <v>Centre-du-Québec</v>
          </cell>
          <cell r="D2411" t="str">
            <v>Cormier(Michel)</v>
          </cell>
          <cell r="F2411" t="str">
            <v>530, rang 11</v>
          </cell>
          <cell r="G2411" t="str">
            <v>Plessisville</v>
          </cell>
          <cell r="H2411" t="str">
            <v>G6L2Y2</v>
          </cell>
          <cell r="I2411">
            <v>819</v>
          </cell>
          <cell r="J2411">
            <v>3626807</v>
          </cell>
          <cell r="K2411">
            <v>34</v>
          </cell>
          <cell r="L2411">
            <v>13022</v>
          </cell>
          <cell r="M2411">
            <v>30</v>
          </cell>
          <cell r="N2411">
            <v>8696</v>
          </cell>
        </row>
        <row r="2412">
          <cell r="A2412">
            <v>1461169</v>
          </cell>
          <cell r="B2412" t="str">
            <v>12</v>
          </cell>
          <cell r="C2412" t="str">
            <v>Chaudière-Appalaches</v>
          </cell>
          <cell r="D2412" t="str">
            <v>Corriveau(Donald)</v>
          </cell>
          <cell r="F2412" t="str">
            <v>607, rang 6 Ouest</v>
          </cell>
          <cell r="G2412" t="str">
            <v>Saint-Lazare-de-Bellechasse</v>
          </cell>
          <cell r="H2412" t="str">
            <v>G0R3J0</v>
          </cell>
          <cell r="I2412">
            <v>418</v>
          </cell>
          <cell r="J2412">
            <v>8833576</v>
          </cell>
          <cell r="K2412">
            <v>14</v>
          </cell>
          <cell r="L2412">
            <v>2418</v>
          </cell>
          <cell r="M2412">
            <v>16</v>
          </cell>
          <cell r="N2412">
            <v>1700</v>
          </cell>
        </row>
        <row r="2413">
          <cell r="A2413">
            <v>1461425</v>
          </cell>
          <cell r="B2413" t="str">
            <v>12</v>
          </cell>
          <cell r="C2413" t="str">
            <v>Chaudière-Appalaches</v>
          </cell>
          <cell r="D2413" t="str">
            <v>Côté(Martin)</v>
          </cell>
          <cell r="F2413" t="str">
            <v>433, rang 4 Ouest</v>
          </cell>
          <cell r="G2413" t="str">
            <v>Saint-Lazare-de-Bellechasse</v>
          </cell>
          <cell r="H2413" t="str">
            <v>G0R3J0</v>
          </cell>
          <cell r="I2413">
            <v>418</v>
          </cell>
          <cell r="J2413">
            <v>8832089</v>
          </cell>
          <cell r="K2413">
            <v>61</v>
          </cell>
          <cell r="L2413">
            <v>2302</v>
          </cell>
          <cell r="M2413">
            <v>41</v>
          </cell>
        </row>
        <row r="2414">
          <cell r="A2414">
            <v>1461516</v>
          </cell>
          <cell r="B2414" t="str">
            <v>12</v>
          </cell>
          <cell r="C2414" t="str">
            <v>Chaudière-Appalaches</v>
          </cell>
          <cell r="D2414" t="str">
            <v>Dandonneau(Jean-Guy)</v>
          </cell>
          <cell r="F2414" t="str">
            <v>568, chemin Ville-Marie</v>
          </cell>
          <cell r="G2414" t="str">
            <v>Pintendre</v>
          </cell>
          <cell r="H2414" t="str">
            <v>G6C1B5</v>
          </cell>
          <cell r="I2414">
            <v>418</v>
          </cell>
          <cell r="J2414">
            <v>8370534</v>
          </cell>
          <cell r="K2414">
            <v>33</v>
          </cell>
          <cell r="L2414">
            <v>9355</v>
          </cell>
          <cell r="M2414">
            <v>43</v>
          </cell>
        </row>
        <row r="2415">
          <cell r="A2415">
            <v>1461573</v>
          </cell>
          <cell r="B2415" t="str">
            <v>12</v>
          </cell>
          <cell r="C2415" t="str">
            <v>Chaudière-Appalaches</v>
          </cell>
          <cell r="D2415" t="str">
            <v>Demers(Étienne)</v>
          </cell>
          <cell r="F2415" t="str">
            <v>333, Bois-Francs est</v>
          </cell>
          <cell r="G2415" t="str">
            <v>Notre-Dame-du-Sacré-Coeur-d'Issoudun</v>
          </cell>
          <cell r="H2415" t="str">
            <v>G0S1L0</v>
          </cell>
          <cell r="I2415">
            <v>418</v>
          </cell>
          <cell r="J2415">
            <v>7281912</v>
          </cell>
          <cell r="K2415">
            <v>40</v>
          </cell>
          <cell r="L2415">
            <v>6743</v>
          </cell>
          <cell r="M2415">
            <v>38</v>
          </cell>
          <cell r="N2415">
            <v>12606</v>
          </cell>
        </row>
        <row r="2416">
          <cell r="A2416">
            <v>1461631</v>
          </cell>
          <cell r="B2416" t="str">
            <v>12</v>
          </cell>
          <cell r="C2416" t="str">
            <v>Chaudière-Appalaches</v>
          </cell>
          <cell r="D2416" t="str">
            <v>Demers(Réjean)</v>
          </cell>
          <cell r="F2416" t="str">
            <v>704, rang Marigot</v>
          </cell>
          <cell r="G2416" t="str">
            <v>Saint-Apollinaire</v>
          </cell>
          <cell r="H2416" t="str">
            <v>G0S2E0</v>
          </cell>
          <cell r="I2416">
            <v>418</v>
          </cell>
          <cell r="J2416">
            <v>8812206</v>
          </cell>
          <cell r="K2416">
            <v>29</v>
          </cell>
          <cell r="L2416">
            <v>3518</v>
          </cell>
          <cell r="M2416">
            <v>28</v>
          </cell>
          <cell r="N2416">
            <v>2365</v>
          </cell>
        </row>
        <row r="2417">
          <cell r="A2417">
            <v>1461797</v>
          </cell>
          <cell r="B2417" t="str">
            <v>14</v>
          </cell>
          <cell r="C2417" t="str">
            <v>Lanaudière</v>
          </cell>
          <cell r="D2417" t="str">
            <v>Gauthier(Joël)</v>
          </cell>
          <cell r="F2417" t="str">
            <v>1100, Rang Kildare</v>
          </cell>
          <cell r="G2417" t="str">
            <v>Saint-Ambroise-de-Kildare</v>
          </cell>
          <cell r="H2417" t="str">
            <v>J0K1C0</v>
          </cell>
          <cell r="I2417">
            <v>450</v>
          </cell>
          <cell r="J2417">
            <v>7602044</v>
          </cell>
          <cell r="K2417">
            <v>41</v>
          </cell>
          <cell r="L2417">
            <v>9562</v>
          </cell>
          <cell r="M2417">
            <v>32</v>
          </cell>
          <cell r="N2417">
            <v>8573</v>
          </cell>
        </row>
        <row r="2418">
          <cell r="A2418">
            <v>1461912</v>
          </cell>
          <cell r="B2418" t="str">
            <v>12</v>
          </cell>
          <cell r="C2418" t="str">
            <v>Chaudière-Appalaches</v>
          </cell>
          <cell r="D2418" t="str">
            <v>Dion(André)</v>
          </cell>
          <cell r="F2418" t="str">
            <v>380, montée de la Rivière-du-Sud</v>
          </cell>
          <cell r="G2418" t="str">
            <v>Montmagny</v>
          </cell>
          <cell r="H2418" t="str">
            <v>G5V3R9</v>
          </cell>
          <cell r="I2418">
            <v>418</v>
          </cell>
          <cell r="J2418">
            <v>2483495</v>
          </cell>
          <cell r="K2418">
            <v>34</v>
          </cell>
          <cell r="L2418">
            <v>8985</v>
          </cell>
        </row>
        <row r="2419">
          <cell r="A2419">
            <v>1462027</v>
          </cell>
          <cell r="B2419" t="str">
            <v>12</v>
          </cell>
          <cell r="C2419" t="str">
            <v>Chaudière-Appalaches</v>
          </cell>
          <cell r="D2419" t="str">
            <v>Dubé(Éric)</v>
          </cell>
          <cell r="F2419" t="str">
            <v>263, chemin des Belles-Amours</v>
          </cell>
          <cell r="G2419" t="str">
            <v>L'Islet</v>
          </cell>
          <cell r="H2419" t="str">
            <v>G0R2B0</v>
          </cell>
          <cell r="I2419">
            <v>418</v>
          </cell>
          <cell r="J2419">
            <v>2473994</v>
          </cell>
          <cell r="K2419">
            <v>45</v>
          </cell>
          <cell r="L2419">
            <v>4516</v>
          </cell>
          <cell r="M2419">
            <v>47</v>
          </cell>
          <cell r="N2419">
            <v>7695</v>
          </cell>
        </row>
        <row r="2420">
          <cell r="A2420">
            <v>1462175</v>
          </cell>
          <cell r="B2420" t="str">
            <v>12</v>
          </cell>
          <cell r="C2420" t="str">
            <v>Chaudière-Appalaches</v>
          </cell>
          <cell r="D2420" t="str">
            <v>Dumont(Raymond)</v>
          </cell>
          <cell r="F2420" t="str">
            <v>1222, rue Principale</v>
          </cell>
          <cell r="G2420" t="str">
            <v>Saint-Agapit</v>
          </cell>
          <cell r="H2420" t="str">
            <v>G0S1Z0</v>
          </cell>
          <cell r="I2420">
            <v>418</v>
          </cell>
          <cell r="J2420">
            <v>8883142</v>
          </cell>
          <cell r="K2420">
            <v>27</v>
          </cell>
          <cell r="L2420">
            <v>6330</v>
          </cell>
        </row>
        <row r="2421">
          <cell r="A2421">
            <v>1462308</v>
          </cell>
          <cell r="B2421" t="str">
            <v>12</v>
          </cell>
          <cell r="C2421" t="str">
            <v>Chaudière-Appalaches</v>
          </cell>
          <cell r="D2421" t="str">
            <v>Fillion(Rachel)</v>
          </cell>
          <cell r="F2421" t="str">
            <v>161, rang 4</v>
          </cell>
          <cell r="G2421" t="str">
            <v>Saint-Nazaire-de-Dorchester</v>
          </cell>
          <cell r="H2421" t="str">
            <v>G0R3T0</v>
          </cell>
          <cell r="I2421">
            <v>418</v>
          </cell>
          <cell r="J2421">
            <v>6425089</v>
          </cell>
          <cell r="K2421">
            <v>25</v>
          </cell>
          <cell r="L2421">
            <v>3609</v>
          </cell>
          <cell r="M2421">
            <v>29</v>
          </cell>
          <cell r="N2421">
            <v>4019</v>
          </cell>
        </row>
        <row r="2422">
          <cell r="A2422">
            <v>1462324</v>
          </cell>
          <cell r="B2422" t="str">
            <v>12</v>
          </cell>
          <cell r="C2422" t="str">
            <v>Chaudière-Appalaches</v>
          </cell>
          <cell r="D2422" t="str">
            <v>Fillion(Richard)</v>
          </cell>
          <cell r="F2422" t="str">
            <v>242, rang 4 Sud</v>
          </cell>
          <cell r="G2422" t="str">
            <v>Saint-Nazaire-de-Dorchester</v>
          </cell>
          <cell r="H2422" t="str">
            <v>G0R3T0</v>
          </cell>
          <cell r="I2422">
            <v>418</v>
          </cell>
          <cell r="J2422">
            <v>6425183</v>
          </cell>
          <cell r="K2422">
            <v>26</v>
          </cell>
          <cell r="L2422">
            <v>1859</v>
          </cell>
          <cell r="M2422">
            <v>25</v>
          </cell>
          <cell r="N2422">
            <v>3629</v>
          </cell>
        </row>
        <row r="2423">
          <cell r="A2423">
            <v>1462332</v>
          </cell>
          <cell r="B2423" t="str">
            <v>17</v>
          </cell>
          <cell r="C2423" t="str">
            <v>Centre-du-Québec</v>
          </cell>
          <cell r="D2423" t="str">
            <v>Filteau(Monique)</v>
          </cell>
          <cell r="F2423" t="str">
            <v>270, route Béliveau</v>
          </cell>
          <cell r="G2423" t="str">
            <v>Sainte-Sophie-d'Halifax</v>
          </cell>
          <cell r="H2423" t="str">
            <v>G0P1L0</v>
          </cell>
          <cell r="I2423">
            <v>819</v>
          </cell>
          <cell r="J2423">
            <v>3629179</v>
          </cell>
          <cell r="K2423">
            <v>33</v>
          </cell>
          <cell r="L2423">
            <v>6307</v>
          </cell>
          <cell r="M2423">
            <v>16</v>
          </cell>
          <cell r="N2423">
            <v>5366</v>
          </cell>
        </row>
        <row r="2424">
          <cell r="A2424">
            <v>1462399</v>
          </cell>
          <cell r="B2424" t="str">
            <v>12</v>
          </cell>
          <cell r="C2424" t="str">
            <v>Chaudière-Appalaches</v>
          </cell>
          <cell r="D2424" t="str">
            <v>Fontaine(Guy)</v>
          </cell>
          <cell r="F2424" t="str">
            <v>386, rang Jean-Guérin Ouest</v>
          </cell>
          <cell r="G2424" t="str">
            <v>Saint-Henri</v>
          </cell>
          <cell r="H2424" t="str">
            <v>G0R3E0</v>
          </cell>
          <cell r="I2424">
            <v>418</v>
          </cell>
          <cell r="J2424">
            <v>8822123</v>
          </cell>
          <cell r="K2424">
            <v>37</v>
          </cell>
          <cell r="L2424">
            <v>7081</v>
          </cell>
          <cell r="M2424">
            <v>40</v>
          </cell>
          <cell r="N2424">
            <v>10832</v>
          </cell>
        </row>
        <row r="2425">
          <cell r="A2425">
            <v>1462407</v>
          </cell>
          <cell r="B2425" t="str">
            <v>12</v>
          </cell>
          <cell r="C2425" t="str">
            <v>Chaudière-Appalaches</v>
          </cell>
          <cell r="D2425" t="str">
            <v>Fontaine(Jean-Roch)</v>
          </cell>
          <cell r="F2425" t="str">
            <v>4675, rue Principale</v>
          </cell>
          <cell r="G2425" t="str">
            <v>Notre-Dame-Auxiliatrice-de-Buckland</v>
          </cell>
          <cell r="H2425" t="str">
            <v>G0R1G0</v>
          </cell>
          <cell r="I2425">
            <v>418</v>
          </cell>
          <cell r="J2425">
            <v>7892957</v>
          </cell>
          <cell r="K2425">
            <v>43</v>
          </cell>
          <cell r="L2425">
            <v>7678</v>
          </cell>
          <cell r="M2425">
            <v>35</v>
          </cell>
          <cell r="N2425">
            <v>9995</v>
          </cell>
        </row>
        <row r="2426">
          <cell r="A2426">
            <v>1462514</v>
          </cell>
          <cell r="B2426" t="str">
            <v>12</v>
          </cell>
          <cell r="C2426" t="str">
            <v>Chaudière-Appalaches</v>
          </cell>
          <cell r="D2426" t="str">
            <v>Fortier(Claude)</v>
          </cell>
          <cell r="F2426" t="str">
            <v>883, rang Gosford</v>
          </cell>
          <cell r="G2426" t="str">
            <v>Sainte-Agathe-de-Lotbinière</v>
          </cell>
          <cell r="H2426" t="str">
            <v>G0S2A0</v>
          </cell>
          <cell r="I2426">
            <v>418</v>
          </cell>
          <cell r="J2426">
            <v>5992353</v>
          </cell>
          <cell r="K2426">
            <v>34</v>
          </cell>
          <cell r="L2426">
            <v>6858</v>
          </cell>
          <cell r="M2426">
            <v>33</v>
          </cell>
          <cell r="N2426">
            <v>8624</v>
          </cell>
        </row>
        <row r="2427">
          <cell r="A2427">
            <v>1462597</v>
          </cell>
          <cell r="B2427" t="str">
            <v>12</v>
          </cell>
          <cell r="C2427" t="str">
            <v>Chaudière-Appalaches</v>
          </cell>
          <cell r="D2427" t="str">
            <v>Fournier(Clermont)</v>
          </cell>
          <cell r="F2427" t="str">
            <v>370, rang St-Joseph</v>
          </cell>
          <cell r="G2427" t="str">
            <v>Armagh</v>
          </cell>
          <cell r="H2427" t="str">
            <v>G0R1A0</v>
          </cell>
          <cell r="I2427">
            <v>418</v>
          </cell>
          <cell r="J2427">
            <v>4662945</v>
          </cell>
          <cell r="K2427">
            <v>31</v>
          </cell>
          <cell r="L2427">
            <v>5842</v>
          </cell>
          <cell r="M2427">
            <v>29</v>
          </cell>
          <cell r="N2427">
            <v>4766</v>
          </cell>
        </row>
        <row r="2428">
          <cell r="A2428">
            <v>1462696</v>
          </cell>
          <cell r="B2428" t="str">
            <v>12</v>
          </cell>
          <cell r="C2428" t="str">
            <v>Chaudière-Appalaches</v>
          </cell>
          <cell r="D2428" t="str">
            <v>Fradet(Bernard)</v>
          </cell>
          <cell r="F2428" t="str">
            <v>233, rang 1 Est</v>
          </cell>
          <cell r="G2428" t="str">
            <v>Saint-Gervais</v>
          </cell>
          <cell r="H2428" t="str">
            <v>G0R3C0</v>
          </cell>
          <cell r="I2428">
            <v>418</v>
          </cell>
          <cell r="J2428">
            <v>8873573</v>
          </cell>
          <cell r="K2428">
            <v>50</v>
          </cell>
          <cell r="L2428">
            <v>12583</v>
          </cell>
          <cell r="M2428">
            <v>54</v>
          </cell>
          <cell r="N2428">
            <v>10282</v>
          </cell>
        </row>
        <row r="2429">
          <cell r="A2429">
            <v>1462720</v>
          </cell>
          <cell r="B2429" t="str">
            <v>12</v>
          </cell>
          <cell r="C2429" t="str">
            <v>Chaudière-Appalaches</v>
          </cell>
          <cell r="D2429" t="str">
            <v>Gagné(Francine)</v>
          </cell>
          <cell r="F2429" t="str">
            <v>357, chemin Bellevue Ouest</v>
          </cell>
          <cell r="G2429" t="str">
            <v>Cap-Saint-Ignace</v>
          </cell>
          <cell r="H2429" t="str">
            <v>G0R1H0</v>
          </cell>
          <cell r="I2429">
            <v>418</v>
          </cell>
          <cell r="J2429">
            <v>2463723</v>
          </cell>
          <cell r="K2429">
            <v>13</v>
          </cell>
          <cell r="L2429">
            <v>724</v>
          </cell>
        </row>
        <row r="2430">
          <cell r="A2430">
            <v>1462779</v>
          </cell>
          <cell r="B2430" t="str">
            <v>12</v>
          </cell>
          <cell r="C2430" t="str">
            <v>Chaudière-Appalaches</v>
          </cell>
          <cell r="D2430" t="str">
            <v>Galibois(Raynald)</v>
          </cell>
          <cell r="F2430" t="str">
            <v>46, boul. Blais Est</v>
          </cell>
          <cell r="G2430" t="str">
            <v>Berthier-sur-Mer</v>
          </cell>
          <cell r="H2430" t="str">
            <v>G0R1E0</v>
          </cell>
          <cell r="I2430">
            <v>418</v>
          </cell>
          <cell r="J2430">
            <v>2597410</v>
          </cell>
          <cell r="K2430">
            <v>39</v>
          </cell>
          <cell r="L2430">
            <v>7542</v>
          </cell>
          <cell r="M2430">
            <v>40</v>
          </cell>
          <cell r="N2430">
            <v>9902</v>
          </cell>
        </row>
        <row r="2431">
          <cell r="A2431">
            <v>1462837</v>
          </cell>
          <cell r="B2431" t="str">
            <v>12</v>
          </cell>
          <cell r="C2431" t="str">
            <v>Chaudière-Appalaches</v>
          </cell>
          <cell r="D2431" t="str">
            <v>Gaudreau(Hugues)</v>
          </cell>
          <cell r="F2431" t="str">
            <v>321, chemin des Pionniers</v>
          </cell>
          <cell r="G2431" t="str">
            <v>L'Islet</v>
          </cell>
          <cell r="H2431" t="str">
            <v>G0R2B0</v>
          </cell>
          <cell r="I2431">
            <v>418</v>
          </cell>
          <cell r="J2431">
            <v>2473316</v>
          </cell>
          <cell r="K2431">
            <v>17</v>
          </cell>
          <cell r="L2431">
            <v>2322</v>
          </cell>
          <cell r="M2431">
            <v>21</v>
          </cell>
          <cell r="N2431">
            <v>2171</v>
          </cell>
        </row>
        <row r="2432">
          <cell r="A2432">
            <v>1462928</v>
          </cell>
          <cell r="B2432" t="str">
            <v>12</v>
          </cell>
          <cell r="C2432" t="str">
            <v>Chaudière-Appalaches</v>
          </cell>
          <cell r="D2432" t="str">
            <v>Gingras(André)</v>
          </cell>
          <cell r="F2432" t="str">
            <v>830, chemin Gosford</v>
          </cell>
          <cell r="G2432" t="str">
            <v>Sainte-Agathe-de-Lotbinière</v>
          </cell>
          <cell r="H2432" t="str">
            <v>G0S2A0</v>
          </cell>
          <cell r="I2432">
            <v>418</v>
          </cell>
          <cell r="J2432">
            <v>4532486</v>
          </cell>
          <cell r="K2432">
            <v>39</v>
          </cell>
          <cell r="L2432">
            <v>3033</v>
          </cell>
          <cell r="M2432">
            <v>36</v>
          </cell>
          <cell r="N2432">
            <v>706</v>
          </cell>
        </row>
        <row r="2433">
          <cell r="A2433">
            <v>1462936</v>
          </cell>
          <cell r="B2433" t="str">
            <v>12</v>
          </cell>
          <cell r="C2433" t="str">
            <v>Chaudière-Appalaches</v>
          </cell>
          <cell r="D2433" t="str">
            <v>Gingras(Yvan)</v>
          </cell>
          <cell r="F2433" t="str">
            <v>610, route Gingras</v>
          </cell>
          <cell r="G2433" t="str">
            <v>Sainte-Agathe-de-Lotbinière</v>
          </cell>
          <cell r="H2433" t="str">
            <v>G0S2A0</v>
          </cell>
          <cell r="I2433">
            <v>418</v>
          </cell>
          <cell r="J2433">
            <v>4533279</v>
          </cell>
          <cell r="K2433">
            <v>24</v>
          </cell>
          <cell r="L2433">
            <v>1983</v>
          </cell>
          <cell r="M2433">
            <v>31</v>
          </cell>
          <cell r="N2433">
            <v>3968</v>
          </cell>
        </row>
        <row r="2434">
          <cell r="A2434">
            <v>1462993</v>
          </cell>
          <cell r="B2434" t="str">
            <v>12</v>
          </cell>
          <cell r="C2434" t="str">
            <v>Chaudière-Appalaches</v>
          </cell>
          <cell r="D2434" t="str">
            <v>Godbout(Mario)</v>
          </cell>
          <cell r="F2434" t="str">
            <v>65, rang 2 Est</v>
          </cell>
          <cell r="G2434" t="str">
            <v>Saint-Gervais</v>
          </cell>
          <cell r="H2434" t="str">
            <v>G0R3C0</v>
          </cell>
          <cell r="I2434">
            <v>418</v>
          </cell>
          <cell r="J2434">
            <v>8876081</v>
          </cell>
          <cell r="K2434">
            <v>34</v>
          </cell>
          <cell r="L2434">
            <v>4557</v>
          </cell>
          <cell r="M2434">
            <v>31</v>
          </cell>
          <cell r="N2434">
            <v>3752</v>
          </cell>
        </row>
        <row r="2435">
          <cell r="A2435">
            <v>1463173</v>
          </cell>
          <cell r="B2435" t="str">
            <v>12</v>
          </cell>
          <cell r="C2435" t="str">
            <v>Chaudière-Appalaches</v>
          </cell>
          <cell r="D2435" t="str">
            <v>Goupil(Sylvain)</v>
          </cell>
          <cell r="F2435" t="str">
            <v>631, rang 6 Ouest</v>
          </cell>
          <cell r="G2435" t="str">
            <v>Saint-Lazare-de-Bellechasse</v>
          </cell>
          <cell r="H2435" t="str">
            <v>G0R3J0</v>
          </cell>
          <cell r="I2435">
            <v>418</v>
          </cell>
          <cell r="J2435">
            <v>8833400</v>
          </cell>
          <cell r="K2435">
            <v>16</v>
          </cell>
          <cell r="L2435">
            <v>3189</v>
          </cell>
          <cell r="M2435">
            <v>17</v>
          </cell>
        </row>
        <row r="2436">
          <cell r="A2436">
            <v>1463280</v>
          </cell>
          <cell r="B2436" t="str">
            <v>12</v>
          </cell>
          <cell r="C2436" t="str">
            <v>Chaudière-Appalaches</v>
          </cell>
          <cell r="D2436" t="str">
            <v>Guay(Adrien)</v>
          </cell>
          <cell r="F2436" t="str">
            <v>459, route du Fleuve</v>
          </cell>
          <cell r="G2436" t="str">
            <v>Beaumont</v>
          </cell>
          <cell r="H2436" t="str">
            <v>G0R1C0</v>
          </cell>
          <cell r="I2436">
            <v>418</v>
          </cell>
          <cell r="J2436">
            <v>8370548</v>
          </cell>
          <cell r="K2436">
            <v>10</v>
          </cell>
          <cell r="L2436">
            <v>1328</v>
          </cell>
        </row>
        <row r="2437">
          <cell r="A2437">
            <v>1463330</v>
          </cell>
          <cell r="B2437" t="str">
            <v>12</v>
          </cell>
          <cell r="C2437" t="str">
            <v>Chaudière-Appalaches</v>
          </cell>
          <cell r="D2437" t="str">
            <v>Guillemette(Jean)</v>
          </cell>
          <cell r="F2437" t="str">
            <v>180, rang St-François</v>
          </cell>
          <cell r="G2437" t="str">
            <v>Saint-Léon-de-Standon</v>
          </cell>
          <cell r="H2437" t="str">
            <v>G0R4L0</v>
          </cell>
          <cell r="I2437">
            <v>418</v>
          </cell>
          <cell r="J2437">
            <v>6425578</v>
          </cell>
          <cell r="K2437">
            <v>31</v>
          </cell>
          <cell r="L2437">
            <v>6615</v>
          </cell>
          <cell r="M2437">
            <v>33</v>
          </cell>
          <cell r="N2437">
            <v>9107</v>
          </cell>
        </row>
        <row r="2438">
          <cell r="A2438">
            <v>1463496</v>
          </cell>
          <cell r="B2438" t="str">
            <v>12</v>
          </cell>
          <cell r="C2438" t="str">
            <v>Chaudière-Appalaches</v>
          </cell>
          <cell r="D2438" t="str">
            <v>Henry(Gaston)</v>
          </cell>
          <cell r="F2438" t="str">
            <v>815, rue Principale</v>
          </cell>
          <cell r="G2438" t="str">
            <v>Saint-Malachie</v>
          </cell>
          <cell r="H2438" t="str">
            <v>G0R3N0</v>
          </cell>
          <cell r="I2438">
            <v>418</v>
          </cell>
          <cell r="J2438">
            <v>6422262</v>
          </cell>
          <cell r="K2438">
            <v>21</v>
          </cell>
          <cell r="L2438">
            <v>4318</v>
          </cell>
          <cell r="M2438">
            <v>24</v>
          </cell>
          <cell r="N2438">
            <v>7242</v>
          </cell>
        </row>
        <row r="2439">
          <cell r="A2439">
            <v>1463538</v>
          </cell>
          <cell r="B2439" t="str">
            <v>12</v>
          </cell>
          <cell r="C2439" t="str">
            <v>Chaudière-Appalaches</v>
          </cell>
          <cell r="D2439" t="str">
            <v>Houde(Régina)</v>
          </cell>
          <cell r="F2439" t="str">
            <v>3528, chemin Bois-Clair</v>
          </cell>
          <cell r="G2439" t="str">
            <v>Saint-Antoine-de-Tilly</v>
          </cell>
          <cell r="H2439" t="str">
            <v>G0S2C0</v>
          </cell>
          <cell r="I2439">
            <v>418</v>
          </cell>
          <cell r="J2439">
            <v>8862380</v>
          </cell>
          <cell r="K2439">
            <v>17</v>
          </cell>
          <cell r="L2439">
            <v>260</v>
          </cell>
          <cell r="M2439">
            <v>18</v>
          </cell>
        </row>
        <row r="2440">
          <cell r="A2440">
            <v>1463546</v>
          </cell>
          <cell r="B2440" t="str">
            <v>12</v>
          </cell>
          <cell r="C2440" t="str">
            <v>Chaudière-Appalaches</v>
          </cell>
          <cell r="D2440" t="str">
            <v>Houle(Jean-Louis)</v>
          </cell>
          <cell r="E2440" t="str">
            <v>Houle(Jean-Louis)</v>
          </cell>
          <cell r="F2440" t="str">
            <v>1100, rang 12</v>
          </cell>
          <cell r="G2440" t="str">
            <v>Sainte-Agathe-de-Lotbinière</v>
          </cell>
          <cell r="H2440" t="str">
            <v>G0S2A0</v>
          </cell>
          <cell r="I2440">
            <v>418</v>
          </cell>
          <cell r="J2440">
            <v>5992938</v>
          </cell>
          <cell r="K2440">
            <v>42</v>
          </cell>
          <cell r="L2440">
            <v>2187</v>
          </cell>
          <cell r="M2440">
            <v>39</v>
          </cell>
          <cell r="N2440">
            <v>3288</v>
          </cell>
        </row>
        <row r="2441">
          <cell r="A2441">
            <v>1463710</v>
          </cell>
          <cell r="B2441" t="str">
            <v>12</v>
          </cell>
          <cell r="C2441" t="str">
            <v>Chaudière-Appalaches</v>
          </cell>
          <cell r="D2441" t="str">
            <v>Labrecque(Dominique)</v>
          </cell>
          <cell r="F2441" t="str">
            <v>910, rang 8</v>
          </cell>
          <cell r="G2441" t="str">
            <v>Saint-Nérée</v>
          </cell>
          <cell r="H2441" t="str">
            <v>G0R3V0</v>
          </cell>
          <cell r="I2441">
            <v>418</v>
          </cell>
          <cell r="J2441">
            <v>2433469</v>
          </cell>
          <cell r="K2441">
            <v>25</v>
          </cell>
          <cell r="L2441">
            <v>340</v>
          </cell>
          <cell r="M2441">
            <v>23</v>
          </cell>
          <cell r="N2441">
            <v>1738</v>
          </cell>
        </row>
        <row r="2442">
          <cell r="A2442">
            <v>1463728</v>
          </cell>
          <cell r="B2442" t="str">
            <v>12</v>
          </cell>
          <cell r="C2442" t="str">
            <v>Chaudière-Appalaches</v>
          </cell>
          <cell r="D2442" t="str">
            <v>Labrecque(Réjean)</v>
          </cell>
          <cell r="F2442" t="str">
            <v>424, rang 4 Ouest</v>
          </cell>
          <cell r="G2442" t="str">
            <v>Saint-Nérée</v>
          </cell>
          <cell r="H2442" t="str">
            <v>G0R3V0</v>
          </cell>
          <cell r="I2442">
            <v>418</v>
          </cell>
          <cell r="J2442">
            <v>2432500</v>
          </cell>
          <cell r="K2442">
            <v>22</v>
          </cell>
          <cell r="L2442">
            <v>230</v>
          </cell>
          <cell r="M2442">
            <v>20</v>
          </cell>
          <cell r="N2442">
            <v>699</v>
          </cell>
        </row>
        <row r="2443">
          <cell r="A2443">
            <v>1463843</v>
          </cell>
          <cell r="B2443" t="str">
            <v>12</v>
          </cell>
          <cell r="C2443" t="str">
            <v>Chaudière-Appalaches</v>
          </cell>
          <cell r="D2443" t="str">
            <v>Laferrière(Yves)</v>
          </cell>
          <cell r="F2443" t="str">
            <v>65, 5ième Rang</v>
          </cell>
          <cell r="G2443" t="str">
            <v>Saint-Raphaël</v>
          </cell>
          <cell r="H2443" t="str">
            <v>G0R4C0</v>
          </cell>
          <cell r="I2443">
            <v>418</v>
          </cell>
          <cell r="J2443">
            <v>2432078</v>
          </cell>
          <cell r="K2443">
            <v>22</v>
          </cell>
          <cell r="L2443">
            <v>3259</v>
          </cell>
          <cell r="M2443">
            <v>20</v>
          </cell>
          <cell r="N2443">
            <v>5753</v>
          </cell>
        </row>
        <row r="2444">
          <cell r="A2444">
            <v>1463892</v>
          </cell>
          <cell r="B2444" t="str">
            <v>12</v>
          </cell>
          <cell r="C2444" t="str">
            <v>Chaudière-Appalaches</v>
          </cell>
          <cell r="D2444" t="str">
            <v>Laflamme(Succession Lucien)</v>
          </cell>
          <cell r="E2444" t="str">
            <v>Luc(Laflamme)</v>
          </cell>
          <cell r="F2444" t="str">
            <v>307, rue Charles-Eugène</v>
          </cell>
          <cell r="G2444" t="str">
            <v>Saint-Gervais</v>
          </cell>
          <cell r="H2444" t="str">
            <v>G0R3C0</v>
          </cell>
          <cell r="I2444">
            <v>418</v>
          </cell>
          <cell r="J2444">
            <v>8876021</v>
          </cell>
          <cell r="K2444">
            <v>11</v>
          </cell>
          <cell r="L2444">
            <v>4316</v>
          </cell>
        </row>
        <row r="2445">
          <cell r="A2445">
            <v>1464361</v>
          </cell>
          <cell r="B2445" t="str">
            <v>12</v>
          </cell>
          <cell r="C2445" t="str">
            <v>Chaudière-Appalaches</v>
          </cell>
          <cell r="D2445" t="str">
            <v>Leblond(Jean-François)</v>
          </cell>
          <cell r="F2445" t="str">
            <v>253, rang St-Joseph</v>
          </cell>
          <cell r="G2445" t="str">
            <v>Armagh</v>
          </cell>
          <cell r="H2445" t="str">
            <v>G0R1A0</v>
          </cell>
          <cell r="I2445">
            <v>418</v>
          </cell>
          <cell r="J2445">
            <v>4662588</v>
          </cell>
          <cell r="K2445">
            <v>124</v>
          </cell>
          <cell r="L2445">
            <v>21001</v>
          </cell>
          <cell r="M2445">
            <v>134</v>
          </cell>
          <cell r="N2445">
            <v>17432</v>
          </cell>
        </row>
        <row r="2446">
          <cell r="A2446">
            <v>1464379</v>
          </cell>
          <cell r="B2446" t="str">
            <v>12</v>
          </cell>
          <cell r="C2446" t="str">
            <v>Chaudière-Appalaches</v>
          </cell>
          <cell r="D2446" t="str">
            <v>Leblond(Jean-Luc)</v>
          </cell>
          <cell r="F2446" t="str">
            <v>303, rang Saint-Joseph</v>
          </cell>
          <cell r="G2446" t="str">
            <v>Armagh</v>
          </cell>
          <cell r="H2446" t="str">
            <v>G0R1A0</v>
          </cell>
          <cell r="I2446">
            <v>418</v>
          </cell>
          <cell r="J2446">
            <v>4662407</v>
          </cell>
          <cell r="K2446">
            <v>31</v>
          </cell>
          <cell r="L2446">
            <v>1779</v>
          </cell>
          <cell r="M2446">
            <v>35</v>
          </cell>
          <cell r="N2446">
            <v>5217</v>
          </cell>
        </row>
        <row r="2447">
          <cell r="A2447">
            <v>1464395</v>
          </cell>
          <cell r="B2447" t="str">
            <v>12</v>
          </cell>
          <cell r="C2447" t="str">
            <v>Chaudière-Appalaches</v>
          </cell>
          <cell r="D2447" t="str">
            <v>Leblond(Léonidas)</v>
          </cell>
          <cell r="F2447" t="str">
            <v>253, rang St-Joseph</v>
          </cell>
          <cell r="G2447" t="str">
            <v>Armagh</v>
          </cell>
          <cell r="H2447" t="str">
            <v>G0R1A0</v>
          </cell>
          <cell r="I2447">
            <v>418</v>
          </cell>
          <cell r="J2447">
            <v>4662588</v>
          </cell>
          <cell r="K2447">
            <v>82</v>
          </cell>
          <cell r="L2447">
            <v>7409</v>
          </cell>
          <cell r="M2447">
            <v>91</v>
          </cell>
          <cell r="N2447">
            <v>9837</v>
          </cell>
        </row>
        <row r="2448">
          <cell r="A2448">
            <v>1464403</v>
          </cell>
          <cell r="B2448" t="str">
            <v>12</v>
          </cell>
          <cell r="C2448" t="str">
            <v>Chaudière-Appalaches</v>
          </cell>
          <cell r="D2448" t="str">
            <v>Leblond(Nicole)</v>
          </cell>
          <cell r="F2448" t="str">
            <v>9207, route 279</v>
          </cell>
          <cell r="G2448" t="str">
            <v>Saint-Charles-de-Bellechasse</v>
          </cell>
          <cell r="H2448" t="str">
            <v>G0R2T0</v>
          </cell>
          <cell r="I2448">
            <v>418</v>
          </cell>
          <cell r="J2448">
            <v>8876838</v>
          </cell>
          <cell r="K2448">
            <v>12</v>
          </cell>
          <cell r="L2448">
            <v>254</v>
          </cell>
        </row>
        <row r="2449">
          <cell r="A2449">
            <v>1464510</v>
          </cell>
          <cell r="B2449" t="str">
            <v>12</v>
          </cell>
          <cell r="C2449" t="str">
            <v>Chaudière-Appalaches</v>
          </cell>
          <cell r="D2449" t="str">
            <v>Lehouillier(Michel)</v>
          </cell>
          <cell r="F2449" t="str">
            <v>145, rang St-Jean Sud</v>
          </cell>
          <cell r="G2449" t="str">
            <v>Sainte-Claire (de Bellechasse)</v>
          </cell>
          <cell r="H2449" t="str">
            <v>G0R2V0</v>
          </cell>
          <cell r="I2449">
            <v>418</v>
          </cell>
          <cell r="J2449">
            <v>8833424</v>
          </cell>
          <cell r="K2449">
            <v>13</v>
          </cell>
          <cell r="L2449">
            <v>1012</v>
          </cell>
        </row>
        <row r="2450">
          <cell r="A2450">
            <v>1464627</v>
          </cell>
          <cell r="B2450" t="str">
            <v>12</v>
          </cell>
          <cell r="C2450" t="str">
            <v>Chaudière-Appalaches</v>
          </cell>
          <cell r="D2450" t="str">
            <v>Lemelin(Gilbert)</v>
          </cell>
          <cell r="F2450" t="str">
            <v>4891, chemin des Plaines</v>
          </cell>
          <cell r="G2450" t="str">
            <v>Saint-Antoine-de-Tilly</v>
          </cell>
          <cell r="H2450" t="str">
            <v>G0S2C0</v>
          </cell>
          <cell r="I2450">
            <v>418</v>
          </cell>
          <cell r="J2450">
            <v>8862376</v>
          </cell>
          <cell r="K2450">
            <v>44</v>
          </cell>
          <cell r="L2450">
            <v>316</v>
          </cell>
          <cell r="M2450">
            <v>43</v>
          </cell>
          <cell r="N2450">
            <v>6330</v>
          </cell>
        </row>
        <row r="2451">
          <cell r="A2451">
            <v>1464635</v>
          </cell>
          <cell r="B2451" t="str">
            <v>12</v>
          </cell>
          <cell r="C2451" t="str">
            <v>Chaudière-Appalaches</v>
          </cell>
          <cell r="D2451" t="str">
            <v>Lemelin(Jean)</v>
          </cell>
          <cell r="F2451" t="str">
            <v>136, rang Ste-Catherine</v>
          </cell>
          <cell r="G2451" t="str">
            <v>Saint-Raphaël</v>
          </cell>
          <cell r="H2451" t="str">
            <v>G0R4C0</v>
          </cell>
          <cell r="I2451">
            <v>418</v>
          </cell>
          <cell r="J2451">
            <v>2433663</v>
          </cell>
          <cell r="K2451">
            <v>39</v>
          </cell>
          <cell r="M2451">
            <v>39</v>
          </cell>
          <cell r="N2451">
            <v>3984</v>
          </cell>
        </row>
        <row r="2452">
          <cell r="A2452">
            <v>1464932</v>
          </cell>
          <cell r="B2452" t="str">
            <v>12</v>
          </cell>
          <cell r="C2452" t="str">
            <v>Chaudière-Appalaches</v>
          </cell>
          <cell r="D2452" t="str">
            <v>Matteau(Dany)</v>
          </cell>
          <cell r="F2452" t="str">
            <v>490, rang 5</v>
          </cell>
          <cell r="G2452" t="str">
            <v>Val-Alain</v>
          </cell>
          <cell r="H2452" t="str">
            <v>G0S3H0</v>
          </cell>
          <cell r="I2452">
            <v>418</v>
          </cell>
          <cell r="J2452">
            <v>7443058</v>
          </cell>
          <cell r="K2452">
            <v>23</v>
          </cell>
          <cell r="L2452">
            <v>4229</v>
          </cell>
          <cell r="M2452">
            <v>17</v>
          </cell>
        </row>
        <row r="2453">
          <cell r="A2453">
            <v>1465095</v>
          </cell>
          <cell r="B2453" t="str">
            <v>12</v>
          </cell>
          <cell r="C2453" t="str">
            <v>Chaudière-Appalaches</v>
          </cell>
          <cell r="D2453" t="str">
            <v>Miville(Armand)</v>
          </cell>
          <cell r="F2453" t="str">
            <v>357, rang Elgin Sud</v>
          </cell>
          <cell r="G2453" t="str">
            <v>Saint-Pamphile</v>
          </cell>
          <cell r="H2453" t="str">
            <v>G0R3X0</v>
          </cell>
          <cell r="I2453">
            <v>418</v>
          </cell>
          <cell r="J2453">
            <v>3565292</v>
          </cell>
          <cell r="K2453">
            <v>26</v>
          </cell>
          <cell r="L2453">
            <v>4766</v>
          </cell>
          <cell r="M2453">
            <v>27</v>
          </cell>
          <cell r="N2453">
            <v>5979</v>
          </cell>
        </row>
        <row r="2454">
          <cell r="A2454">
            <v>1465160</v>
          </cell>
          <cell r="B2454" t="str">
            <v>12</v>
          </cell>
          <cell r="C2454" t="str">
            <v>Chaudière-Appalaches</v>
          </cell>
          <cell r="D2454" t="str">
            <v>Moore(André)</v>
          </cell>
          <cell r="F2454" t="str">
            <v>138, rang St-Guillaume</v>
          </cell>
          <cell r="G2454" t="str">
            <v>Saint-Léon-de-Standon</v>
          </cell>
          <cell r="H2454" t="str">
            <v>G0R4L0</v>
          </cell>
          <cell r="I2454">
            <v>418</v>
          </cell>
          <cell r="J2454">
            <v>6422360</v>
          </cell>
          <cell r="K2454">
            <v>23</v>
          </cell>
          <cell r="L2454">
            <v>3901</v>
          </cell>
          <cell r="M2454">
            <v>21</v>
          </cell>
          <cell r="N2454">
            <v>2216</v>
          </cell>
        </row>
        <row r="2455">
          <cell r="A2455">
            <v>1465194</v>
          </cell>
          <cell r="B2455" t="str">
            <v>12</v>
          </cell>
          <cell r="C2455" t="str">
            <v>Chaudière-Appalaches</v>
          </cell>
          <cell r="D2455" t="str">
            <v>Morency(Delphis)</v>
          </cell>
          <cell r="F2455" t="str">
            <v>400, boul. Blais Ouest</v>
          </cell>
          <cell r="G2455" t="str">
            <v>Berthier-sur-Mer</v>
          </cell>
          <cell r="H2455" t="str">
            <v>G0R1E0</v>
          </cell>
          <cell r="I2455">
            <v>418</v>
          </cell>
          <cell r="J2455">
            <v>2597466</v>
          </cell>
          <cell r="K2455">
            <v>16</v>
          </cell>
        </row>
        <row r="2456">
          <cell r="A2456">
            <v>1465269</v>
          </cell>
          <cell r="B2456" t="str">
            <v>12</v>
          </cell>
          <cell r="C2456" t="str">
            <v>Chaudière-Appalaches</v>
          </cell>
          <cell r="D2456" t="str">
            <v>Morin(Maurice)</v>
          </cell>
          <cell r="F2456" t="str">
            <v>406, chemin du Côteau</v>
          </cell>
          <cell r="G2456" t="str">
            <v>Montmagny</v>
          </cell>
          <cell r="H2456" t="str">
            <v>G5V3R8</v>
          </cell>
          <cell r="I2456">
            <v>418</v>
          </cell>
          <cell r="J2456">
            <v>2482166</v>
          </cell>
          <cell r="K2456">
            <v>22</v>
          </cell>
          <cell r="L2456">
            <v>1148</v>
          </cell>
          <cell r="M2456">
            <v>15</v>
          </cell>
          <cell r="N2456">
            <v>467</v>
          </cell>
        </row>
        <row r="2457">
          <cell r="A2457">
            <v>1465335</v>
          </cell>
          <cell r="B2457" t="str">
            <v>12</v>
          </cell>
          <cell r="C2457" t="str">
            <v>Chaudière-Appalaches</v>
          </cell>
          <cell r="D2457" t="str">
            <v>Nadeau(Jean-Louis)</v>
          </cell>
          <cell r="F2457" t="str">
            <v>139, chemin St-Roch</v>
          </cell>
          <cell r="G2457" t="str">
            <v>Beaumont</v>
          </cell>
          <cell r="H2457" t="str">
            <v>G0R1C0</v>
          </cell>
          <cell r="I2457">
            <v>418</v>
          </cell>
          <cell r="J2457">
            <v>8376708</v>
          </cell>
          <cell r="K2457">
            <v>13</v>
          </cell>
          <cell r="L2457">
            <v>1908</v>
          </cell>
          <cell r="M2457">
            <v>15</v>
          </cell>
        </row>
        <row r="2458">
          <cell r="A2458">
            <v>1465400</v>
          </cell>
          <cell r="B2458" t="str">
            <v>17</v>
          </cell>
          <cell r="C2458" t="str">
            <v>Centre-du-Québec</v>
          </cell>
          <cell r="D2458" t="str">
            <v>Neault(Pierre)</v>
          </cell>
          <cell r="F2458" t="str">
            <v>2308, avenue St-Germain</v>
          </cell>
          <cell r="G2458" t="str">
            <v>Plessisville</v>
          </cell>
          <cell r="H2458" t="str">
            <v>G6L2J3</v>
          </cell>
          <cell r="I2458">
            <v>819</v>
          </cell>
          <cell r="J2458">
            <v>3628744</v>
          </cell>
          <cell r="K2458">
            <v>26</v>
          </cell>
          <cell r="L2458">
            <v>3269</v>
          </cell>
          <cell r="M2458">
            <v>21</v>
          </cell>
          <cell r="N2458">
            <v>4046</v>
          </cell>
        </row>
        <row r="2459">
          <cell r="A2459">
            <v>1465434</v>
          </cell>
          <cell r="B2459" t="str">
            <v>12</v>
          </cell>
          <cell r="C2459" t="str">
            <v>Chaudière-Appalaches</v>
          </cell>
          <cell r="D2459" t="str">
            <v>Noël(Daniel)</v>
          </cell>
          <cell r="F2459" t="str">
            <v>237, rang St-Jean-Baptiste</v>
          </cell>
          <cell r="G2459" t="str">
            <v>Saint-Léon-de-Standon</v>
          </cell>
          <cell r="H2459" t="str">
            <v>G0R4L0</v>
          </cell>
          <cell r="I2459">
            <v>418</v>
          </cell>
          <cell r="J2459">
            <v>6422193</v>
          </cell>
          <cell r="K2459">
            <v>68</v>
          </cell>
          <cell r="L2459">
            <v>7197</v>
          </cell>
          <cell r="M2459">
            <v>69</v>
          </cell>
          <cell r="N2459">
            <v>15687</v>
          </cell>
        </row>
        <row r="2460">
          <cell r="A2460">
            <v>1465459</v>
          </cell>
          <cell r="B2460" t="str">
            <v>12</v>
          </cell>
          <cell r="C2460" t="str">
            <v>Chaudière-Appalaches</v>
          </cell>
          <cell r="D2460" t="str">
            <v>Noël(Robert)</v>
          </cell>
          <cell r="F2460" t="str">
            <v>2777, route 281</v>
          </cell>
          <cell r="G2460" t="str">
            <v>Saint-Philémon</v>
          </cell>
          <cell r="H2460" t="str">
            <v>G0R4A0</v>
          </cell>
          <cell r="I2460">
            <v>418</v>
          </cell>
          <cell r="J2460">
            <v>4693216</v>
          </cell>
          <cell r="K2460">
            <v>21</v>
          </cell>
          <cell r="L2460">
            <v>4436</v>
          </cell>
          <cell r="M2460">
            <v>23</v>
          </cell>
          <cell r="N2460">
            <v>5198</v>
          </cell>
        </row>
        <row r="2461">
          <cell r="A2461">
            <v>1465467</v>
          </cell>
          <cell r="B2461" t="str">
            <v>12</v>
          </cell>
          <cell r="C2461" t="str">
            <v>Chaudière-Appalaches</v>
          </cell>
          <cell r="D2461" t="str">
            <v>Noël(Steeve)</v>
          </cell>
          <cell r="F2461" t="str">
            <v>15, rang Du Moulin</v>
          </cell>
          <cell r="G2461" t="str">
            <v>Saint-Léon-de-Standon</v>
          </cell>
          <cell r="H2461" t="str">
            <v>G0R4L0</v>
          </cell>
          <cell r="I2461">
            <v>418</v>
          </cell>
          <cell r="J2461">
            <v>6425838</v>
          </cell>
          <cell r="K2461">
            <v>34</v>
          </cell>
          <cell r="L2461">
            <v>4368</v>
          </cell>
          <cell r="M2461">
            <v>38</v>
          </cell>
          <cell r="N2461">
            <v>3967</v>
          </cell>
        </row>
        <row r="2462">
          <cell r="A2462">
            <v>1465590</v>
          </cell>
          <cell r="B2462" t="str">
            <v>12</v>
          </cell>
          <cell r="C2462" t="str">
            <v>Chaudière-Appalaches</v>
          </cell>
          <cell r="D2462" t="str">
            <v>Ouellet(Clément)</v>
          </cell>
          <cell r="F2462" t="str">
            <v>450, chemin des Pionniers Ouest</v>
          </cell>
          <cell r="G2462" t="str">
            <v>L'Islet</v>
          </cell>
          <cell r="H2462" t="str">
            <v>G0R2B0</v>
          </cell>
          <cell r="I2462">
            <v>418</v>
          </cell>
          <cell r="J2462">
            <v>2475853</v>
          </cell>
          <cell r="K2462">
            <v>16</v>
          </cell>
          <cell r="L2462">
            <v>680</v>
          </cell>
          <cell r="M2462">
            <v>18</v>
          </cell>
          <cell r="N2462">
            <v>1701</v>
          </cell>
        </row>
        <row r="2463">
          <cell r="A2463">
            <v>1465798</v>
          </cell>
          <cell r="B2463" t="str">
            <v>12</v>
          </cell>
          <cell r="C2463" t="str">
            <v>Chaudière-Appalaches</v>
          </cell>
          <cell r="D2463" t="str">
            <v>Pelchat(Gérald)</v>
          </cell>
          <cell r="F2463" t="str">
            <v>2120, rang St-Isidore</v>
          </cell>
          <cell r="G2463" t="str">
            <v>Saint-Philémon</v>
          </cell>
          <cell r="H2463" t="str">
            <v>G0R4A0</v>
          </cell>
          <cell r="I2463">
            <v>418</v>
          </cell>
          <cell r="J2463">
            <v>4692408</v>
          </cell>
          <cell r="K2463">
            <v>14</v>
          </cell>
          <cell r="L2463">
            <v>1701</v>
          </cell>
        </row>
        <row r="2464">
          <cell r="A2464">
            <v>1465863</v>
          </cell>
          <cell r="B2464" t="str">
            <v>12</v>
          </cell>
          <cell r="C2464" t="str">
            <v>Chaudière-Appalaches</v>
          </cell>
          <cell r="D2464" t="str">
            <v>Roy(Marcel)</v>
          </cell>
          <cell r="F2464" t="str">
            <v>751, rang Pierriche</v>
          </cell>
          <cell r="G2464" t="str">
            <v>Saint-Apollinaire</v>
          </cell>
          <cell r="H2464" t="str">
            <v>G0S2E0</v>
          </cell>
          <cell r="I2464">
            <v>418</v>
          </cell>
          <cell r="J2464">
            <v>8063732</v>
          </cell>
          <cell r="K2464">
            <v>10</v>
          </cell>
          <cell r="L2464">
            <v>2296</v>
          </cell>
        </row>
        <row r="2465">
          <cell r="A2465">
            <v>1466044</v>
          </cell>
          <cell r="B2465" t="str">
            <v>08</v>
          </cell>
          <cell r="C2465" t="str">
            <v>Abitibi-Témiscamingue</v>
          </cell>
          <cell r="D2465" t="str">
            <v>Lambert(Raoul)</v>
          </cell>
          <cell r="F2465" t="str">
            <v>225, rang 10-1</v>
          </cell>
          <cell r="G2465" t="str">
            <v>Gallichan</v>
          </cell>
          <cell r="H2465" t="str">
            <v>J0Z2B0</v>
          </cell>
          <cell r="I2465">
            <v>819</v>
          </cell>
          <cell r="J2465">
            <v>7876081</v>
          </cell>
          <cell r="K2465">
            <v>79</v>
          </cell>
          <cell r="L2465">
            <v>12316</v>
          </cell>
          <cell r="M2465">
            <v>87</v>
          </cell>
          <cell r="N2465">
            <v>24152</v>
          </cell>
        </row>
        <row r="2466">
          <cell r="A2466">
            <v>1466580</v>
          </cell>
          <cell r="B2466" t="str">
            <v>12</v>
          </cell>
          <cell r="C2466" t="str">
            <v>Chaudière-Appalaches</v>
          </cell>
          <cell r="D2466" t="str">
            <v>Pichette(Gaston)</v>
          </cell>
          <cell r="F2466" t="str">
            <v>654, chemin Pénin</v>
          </cell>
          <cell r="G2466" t="str">
            <v>Saint-Jean-Chrysostome</v>
          </cell>
          <cell r="H2466" t="str">
            <v>G6Z2K9</v>
          </cell>
          <cell r="I2466">
            <v>418</v>
          </cell>
          <cell r="J2466">
            <v>8392778</v>
          </cell>
          <cell r="K2466">
            <v>50</v>
          </cell>
          <cell r="L2466">
            <v>6706</v>
          </cell>
          <cell r="M2466">
            <v>46</v>
          </cell>
          <cell r="N2466">
            <v>4565</v>
          </cell>
        </row>
        <row r="2467">
          <cell r="A2467">
            <v>1466606</v>
          </cell>
          <cell r="B2467" t="str">
            <v>12</v>
          </cell>
          <cell r="C2467" t="str">
            <v>Chaudière-Appalaches</v>
          </cell>
          <cell r="D2467" t="str">
            <v>St-Pierre(Jean-Claude)</v>
          </cell>
          <cell r="F2467" t="str">
            <v>736, rang de Gaspé Est</v>
          </cell>
          <cell r="G2467" t="str">
            <v>Saint-Jean-Port-Joli</v>
          </cell>
          <cell r="H2467" t="str">
            <v>G0R3G0</v>
          </cell>
          <cell r="I2467">
            <v>418</v>
          </cell>
          <cell r="J2467">
            <v>5986841</v>
          </cell>
          <cell r="K2467">
            <v>22</v>
          </cell>
          <cell r="L2467">
            <v>1021</v>
          </cell>
          <cell r="M2467">
            <v>22</v>
          </cell>
          <cell r="N2467">
            <v>340</v>
          </cell>
        </row>
        <row r="2468">
          <cell r="A2468">
            <v>1466648</v>
          </cell>
          <cell r="B2468" t="str">
            <v>17</v>
          </cell>
          <cell r="C2468" t="str">
            <v>Centre-du-Québec</v>
          </cell>
          <cell r="D2468" t="str">
            <v>Poirier(Laurent)</v>
          </cell>
          <cell r="F2468" t="str">
            <v>317, rang 13</v>
          </cell>
          <cell r="G2468" t="str">
            <v>Sainte-Sophie-d'Halifax</v>
          </cell>
          <cell r="H2468" t="str">
            <v>G0P1L0</v>
          </cell>
          <cell r="I2468">
            <v>819</v>
          </cell>
          <cell r="J2468">
            <v>3645871</v>
          </cell>
          <cell r="K2468">
            <v>72</v>
          </cell>
          <cell r="L2468">
            <v>10106</v>
          </cell>
          <cell r="M2468">
            <v>76</v>
          </cell>
          <cell r="N2468">
            <v>20407</v>
          </cell>
        </row>
        <row r="2469">
          <cell r="A2469">
            <v>1466705</v>
          </cell>
          <cell r="B2469" t="str">
            <v>12</v>
          </cell>
          <cell r="C2469" t="str">
            <v>Chaudière-Appalaches</v>
          </cell>
          <cell r="D2469" t="str">
            <v>Proulx(Laurent)</v>
          </cell>
          <cell r="F2469" t="str">
            <v>378, chemin du Côteau</v>
          </cell>
          <cell r="G2469" t="str">
            <v>Montmagny</v>
          </cell>
          <cell r="H2469" t="str">
            <v>G5V3R8</v>
          </cell>
          <cell r="I2469">
            <v>418</v>
          </cell>
          <cell r="J2469">
            <v>2483002</v>
          </cell>
          <cell r="K2469">
            <v>21</v>
          </cell>
          <cell r="M2469">
            <v>15</v>
          </cell>
        </row>
        <row r="2470">
          <cell r="A2470">
            <v>1466754</v>
          </cell>
          <cell r="B2470" t="str">
            <v>12</v>
          </cell>
          <cell r="C2470" t="str">
            <v>Chaudière-Appalaches</v>
          </cell>
          <cell r="D2470" t="str">
            <v>Rémillard(Rosaire)</v>
          </cell>
          <cell r="F2470" t="str">
            <v>80, rang 2</v>
          </cell>
          <cell r="G2470" t="str">
            <v>Saint-Raphaël</v>
          </cell>
          <cell r="H2470" t="str">
            <v>G0R4C0</v>
          </cell>
          <cell r="I2470">
            <v>418</v>
          </cell>
          <cell r="J2470">
            <v>2432544</v>
          </cell>
          <cell r="K2470">
            <v>12</v>
          </cell>
          <cell r="L2470">
            <v>745</v>
          </cell>
        </row>
        <row r="2471">
          <cell r="A2471">
            <v>1466788</v>
          </cell>
          <cell r="B2471" t="str">
            <v>12</v>
          </cell>
          <cell r="C2471" t="str">
            <v>Chaudière-Appalaches</v>
          </cell>
          <cell r="D2471" t="str">
            <v>Raymond(Paul E.)</v>
          </cell>
          <cell r="F2471" t="str">
            <v>1286, chemin Pénin</v>
          </cell>
          <cell r="G2471" t="str">
            <v>Saint-Jean-Chrysostome</v>
          </cell>
          <cell r="H2471" t="str">
            <v>G6Z2K9</v>
          </cell>
          <cell r="I2471">
            <v>418</v>
          </cell>
          <cell r="J2471">
            <v>8399719</v>
          </cell>
          <cell r="K2471">
            <v>16</v>
          </cell>
          <cell r="L2471">
            <v>6389</v>
          </cell>
        </row>
        <row r="2472">
          <cell r="A2472">
            <v>1466903</v>
          </cell>
          <cell r="B2472" t="str">
            <v>12</v>
          </cell>
          <cell r="C2472" t="str">
            <v>Chaudière-Appalaches</v>
          </cell>
          <cell r="D2472" t="str">
            <v>Robichaud(Clément)</v>
          </cell>
          <cell r="F2472" t="str">
            <v>1270, rang Double</v>
          </cell>
          <cell r="G2472" t="str">
            <v>Saint-Pamphile</v>
          </cell>
          <cell r="H2472" t="str">
            <v>G0R3X0</v>
          </cell>
          <cell r="I2472">
            <v>418</v>
          </cell>
          <cell r="J2472">
            <v>3565732</v>
          </cell>
          <cell r="K2472">
            <v>20</v>
          </cell>
          <cell r="L2472">
            <v>1895</v>
          </cell>
          <cell r="M2472">
            <v>21</v>
          </cell>
          <cell r="N2472">
            <v>1442</v>
          </cell>
        </row>
        <row r="2473">
          <cell r="A2473">
            <v>1467356</v>
          </cell>
          <cell r="B2473" t="str">
            <v>12</v>
          </cell>
          <cell r="C2473" t="str">
            <v>Chaudière-Appalaches</v>
          </cell>
          <cell r="D2473" t="str">
            <v>Ruel(Claude)</v>
          </cell>
          <cell r="F2473" t="str">
            <v>1737, rue Principale</v>
          </cell>
          <cell r="G2473" t="str">
            <v>Saint-Malachie</v>
          </cell>
          <cell r="H2473" t="str">
            <v>G0R3N0</v>
          </cell>
          <cell r="I2473">
            <v>418</v>
          </cell>
          <cell r="J2473">
            <v>6422545</v>
          </cell>
          <cell r="K2473">
            <v>17</v>
          </cell>
          <cell r="L2473">
            <v>2938</v>
          </cell>
          <cell r="M2473">
            <v>15</v>
          </cell>
        </row>
        <row r="2474">
          <cell r="A2474">
            <v>1467497</v>
          </cell>
          <cell r="B2474" t="str">
            <v>16</v>
          </cell>
          <cell r="C2474" t="str">
            <v>Montérégie</v>
          </cell>
          <cell r="D2474" t="str">
            <v>Daviau(André)</v>
          </cell>
          <cell r="F2474" t="str">
            <v>1035, rang du Côteau</v>
          </cell>
          <cell r="G2474" t="str">
            <v>Saint-Valérien-de-Milton</v>
          </cell>
          <cell r="H2474" t="str">
            <v>J0H2B0</v>
          </cell>
          <cell r="I2474">
            <v>450</v>
          </cell>
          <cell r="J2474">
            <v>5492371</v>
          </cell>
          <cell r="K2474">
            <v>25</v>
          </cell>
          <cell r="L2474">
            <v>5021</v>
          </cell>
          <cell r="M2474">
            <v>21</v>
          </cell>
          <cell r="N2474">
            <v>3851</v>
          </cell>
        </row>
        <row r="2475">
          <cell r="A2475">
            <v>1467521</v>
          </cell>
          <cell r="B2475" t="str">
            <v>12</v>
          </cell>
          <cell r="C2475" t="str">
            <v>Chaudière-Appalaches</v>
          </cell>
          <cell r="D2475" t="str">
            <v>Talbot(François)</v>
          </cell>
          <cell r="F2475" t="str">
            <v>293, rang St-Joseph</v>
          </cell>
          <cell r="G2475" t="str">
            <v>Laurier-Station</v>
          </cell>
          <cell r="H2475" t="str">
            <v>G0S1N0</v>
          </cell>
          <cell r="I2475">
            <v>418</v>
          </cell>
          <cell r="J2475">
            <v>7282633</v>
          </cell>
          <cell r="K2475">
            <v>16</v>
          </cell>
          <cell r="L2475">
            <v>2861</v>
          </cell>
          <cell r="M2475">
            <v>16</v>
          </cell>
          <cell r="N2475">
            <v>1707</v>
          </cell>
        </row>
        <row r="2476">
          <cell r="A2476">
            <v>1467588</v>
          </cell>
          <cell r="B2476" t="str">
            <v>12</v>
          </cell>
          <cell r="C2476" t="str">
            <v>Chaudière-Appalaches</v>
          </cell>
          <cell r="D2476" t="str">
            <v>Thériault(Roger)</v>
          </cell>
          <cell r="F2476" t="str">
            <v>503, rang Bois-Joli Ouest</v>
          </cell>
          <cell r="G2476" t="str">
            <v>Saint-Apollinaire</v>
          </cell>
          <cell r="H2476" t="str">
            <v>G0S2E0</v>
          </cell>
          <cell r="I2476">
            <v>418</v>
          </cell>
          <cell r="J2476">
            <v>8813249</v>
          </cell>
          <cell r="K2476">
            <v>31</v>
          </cell>
          <cell r="L2476">
            <v>2692</v>
          </cell>
          <cell r="M2476">
            <v>23</v>
          </cell>
          <cell r="N2476">
            <v>2920</v>
          </cell>
        </row>
        <row r="2477">
          <cell r="A2477">
            <v>1467596</v>
          </cell>
          <cell r="B2477" t="str">
            <v>12</v>
          </cell>
          <cell r="C2477" t="str">
            <v>Chaudière-Appalaches</v>
          </cell>
          <cell r="D2477" t="str">
            <v>Therrien(Denise)</v>
          </cell>
          <cell r="F2477" t="str">
            <v>2212, route 216 Est</v>
          </cell>
          <cell r="G2477" t="str">
            <v>Saint-Philémon</v>
          </cell>
          <cell r="H2477" t="str">
            <v>G0R4A0</v>
          </cell>
          <cell r="I2477">
            <v>418</v>
          </cell>
          <cell r="J2477">
            <v>4692655</v>
          </cell>
          <cell r="K2477">
            <v>12</v>
          </cell>
          <cell r="L2477">
            <v>3905</v>
          </cell>
        </row>
        <row r="2478">
          <cell r="A2478">
            <v>1467679</v>
          </cell>
          <cell r="B2478" t="str">
            <v>12</v>
          </cell>
          <cell r="C2478" t="str">
            <v>Chaudière-Appalaches</v>
          </cell>
          <cell r="D2478" t="str">
            <v>Turcotte(Jean-Clément)</v>
          </cell>
          <cell r="F2478" t="str">
            <v>1808 rang St-Charles Ouest</v>
          </cell>
          <cell r="G2478" t="str">
            <v>Saint-Édouard-de-Lotbinière</v>
          </cell>
          <cell r="H2478" t="str">
            <v>G0S1Y0</v>
          </cell>
          <cell r="I2478">
            <v>418</v>
          </cell>
          <cell r="J2478">
            <v>7962284</v>
          </cell>
          <cell r="K2478">
            <v>17</v>
          </cell>
          <cell r="L2478">
            <v>2635</v>
          </cell>
        </row>
        <row r="2479">
          <cell r="A2479">
            <v>1467703</v>
          </cell>
          <cell r="B2479" t="str">
            <v>15</v>
          </cell>
          <cell r="C2479" t="str">
            <v>Laurentides</v>
          </cell>
          <cell r="D2479" t="str">
            <v>Goyer(Claude)</v>
          </cell>
          <cell r="F2479" t="str">
            <v>2100, Rivière Rouge Sud</v>
          </cell>
          <cell r="G2479" t="str">
            <v>Saint-André-d'Argenteuil</v>
          </cell>
          <cell r="H2479" t="str">
            <v>J0V1X0</v>
          </cell>
          <cell r="I2479">
            <v>450</v>
          </cell>
          <cell r="J2479">
            <v>5371103</v>
          </cell>
          <cell r="K2479">
            <v>14</v>
          </cell>
          <cell r="L2479">
            <v>340</v>
          </cell>
          <cell r="M2479">
            <v>16</v>
          </cell>
          <cell r="N2479">
            <v>2722</v>
          </cell>
        </row>
        <row r="2480">
          <cell r="A2480">
            <v>1467943</v>
          </cell>
          <cell r="B2480" t="str">
            <v>16</v>
          </cell>
          <cell r="C2480" t="str">
            <v>Montérégie</v>
          </cell>
          <cell r="D2480" t="str">
            <v>Ferme Vallée Richelieu s.e.n.c.</v>
          </cell>
          <cell r="E2480" t="str">
            <v>Guindon(Jean-Claude)</v>
          </cell>
          <cell r="F2480" t="str">
            <v>491, chemin des Patriotes</v>
          </cell>
          <cell r="G2480" t="str">
            <v>Saint-Mathias-sur-Richelieu</v>
          </cell>
          <cell r="H2480" t="str">
            <v>J3L6A2</v>
          </cell>
          <cell r="I2480">
            <v>450</v>
          </cell>
          <cell r="J2480">
            <v>6586886</v>
          </cell>
          <cell r="K2480">
            <v>36</v>
          </cell>
          <cell r="L2480">
            <v>520</v>
          </cell>
          <cell r="M2480">
            <v>35</v>
          </cell>
          <cell r="N2480">
            <v>770</v>
          </cell>
        </row>
        <row r="2481">
          <cell r="A2481">
            <v>1467950</v>
          </cell>
          <cell r="B2481" t="str">
            <v>15</v>
          </cell>
          <cell r="C2481" t="str">
            <v>Laurentides</v>
          </cell>
          <cell r="D2481" t="str">
            <v>Lavigne(François)</v>
          </cell>
          <cell r="F2481" t="str">
            <v>3000, chemin Rivière Rouge Nord</v>
          </cell>
          <cell r="G2481" t="str">
            <v>Saint-André-d'Argenteuil</v>
          </cell>
          <cell r="H2481" t="str">
            <v>J0V1X0</v>
          </cell>
          <cell r="I2481">
            <v>450</v>
          </cell>
          <cell r="J2481">
            <v>5378354</v>
          </cell>
          <cell r="K2481">
            <v>37</v>
          </cell>
          <cell r="L2481">
            <v>1361</v>
          </cell>
          <cell r="M2481">
            <v>33</v>
          </cell>
          <cell r="N2481">
            <v>4081</v>
          </cell>
        </row>
        <row r="2482">
          <cell r="A2482">
            <v>1468131</v>
          </cell>
          <cell r="B2482" t="str">
            <v>17</v>
          </cell>
          <cell r="C2482" t="str">
            <v>Centre-du-Québec</v>
          </cell>
          <cell r="D2482" t="str">
            <v>Beaudoin(Marie-Jeanne)</v>
          </cell>
          <cell r="F2482" t="str">
            <v>1919, avenue Mercure</v>
          </cell>
          <cell r="G2482" t="str">
            <v>Plessisville</v>
          </cell>
          <cell r="H2482" t="str">
            <v>G6L2A8</v>
          </cell>
          <cell r="I2482">
            <v>819</v>
          </cell>
          <cell r="J2482">
            <v>3622057</v>
          </cell>
          <cell r="K2482">
            <v>38</v>
          </cell>
          <cell r="L2482">
            <v>4448</v>
          </cell>
          <cell r="M2482">
            <v>38</v>
          </cell>
          <cell r="N2482">
            <v>6825</v>
          </cell>
        </row>
        <row r="2483">
          <cell r="A2483">
            <v>1468214</v>
          </cell>
          <cell r="B2483" t="str">
            <v>12</v>
          </cell>
          <cell r="C2483" t="str">
            <v>Chaudière-Appalaches</v>
          </cell>
          <cell r="D2483" t="str">
            <v>Carrier(Yves)</v>
          </cell>
          <cell r="F2483" t="str">
            <v>514, avenue Harlaka</v>
          </cell>
          <cell r="G2483" t="str">
            <v>Pintendre</v>
          </cell>
          <cell r="H2483" t="str">
            <v>G6C1N1</v>
          </cell>
          <cell r="I2483">
            <v>418</v>
          </cell>
          <cell r="J2483">
            <v>8333127</v>
          </cell>
          <cell r="K2483">
            <v>48</v>
          </cell>
          <cell r="L2483">
            <v>9759</v>
          </cell>
          <cell r="M2483">
            <v>50</v>
          </cell>
          <cell r="N2483">
            <v>15811</v>
          </cell>
        </row>
        <row r="2484">
          <cell r="A2484">
            <v>1468354</v>
          </cell>
          <cell r="B2484" t="str">
            <v>12</v>
          </cell>
          <cell r="C2484" t="str">
            <v>Chaudière-Appalaches</v>
          </cell>
          <cell r="D2484" t="str">
            <v>Huot(Serge)</v>
          </cell>
          <cell r="F2484" t="str">
            <v>57, chemin Ste-Anne Ouest</v>
          </cell>
          <cell r="G2484" t="str">
            <v>Saint-Étienne-de-Lauzon</v>
          </cell>
          <cell r="H2484" t="str">
            <v>G6J1E0</v>
          </cell>
          <cell r="I2484">
            <v>418</v>
          </cell>
          <cell r="J2484">
            <v>8313760</v>
          </cell>
          <cell r="K2484">
            <v>20</v>
          </cell>
          <cell r="L2484">
            <v>1896</v>
          </cell>
          <cell r="M2484">
            <v>21</v>
          </cell>
          <cell r="N2484">
            <v>233</v>
          </cell>
        </row>
        <row r="2485">
          <cell r="A2485">
            <v>1468370</v>
          </cell>
          <cell r="B2485" t="str">
            <v>12</v>
          </cell>
          <cell r="C2485" t="str">
            <v>Chaudière-Appalaches</v>
          </cell>
          <cell r="D2485" t="str">
            <v>Labbé(Michel)</v>
          </cell>
          <cell r="F2485" t="str">
            <v>620, ave des Ruisseaux</v>
          </cell>
          <cell r="G2485" t="str">
            <v>Pintendre</v>
          </cell>
          <cell r="H2485" t="str">
            <v>G6C1N1</v>
          </cell>
          <cell r="I2485">
            <v>418</v>
          </cell>
          <cell r="J2485">
            <v>8331702</v>
          </cell>
          <cell r="K2485">
            <v>15</v>
          </cell>
          <cell r="L2485">
            <v>3937</v>
          </cell>
        </row>
        <row r="2486">
          <cell r="A2486">
            <v>1468461</v>
          </cell>
          <cell r="B2486" t="str">
            <v>12</v>
          </cell>
          <cell r="C2486" t="str">
            <v>Chaudière-Appalaches</v>
          </cell>
          <cell r="D2486" t="str">
            <v>Boutin(Royal)</v>
          </cell>
          <cell r="F2486" t="str">
            <v>552, chemin des Ruisseaux</v>
          </cell>
          <cell r="G2486" t="str">
            <v>Pintendre</v>
          </cell>
          <cell r="H2486" t="str">
            <v>G6C1N1</v>
          </cell>
          <cell r="I2486">
            <v>418</v>
          </cell>
          <cell r="J2486">
            <v>8334263</v>
          </cell>
          <cell r="K2486">
            <v>38</v>
          </cell>
          <cell r="L2486">
            <v>6259</v>
          </cell>
          <cell r="M2486">
            <v>42</v>
          </cell>
          <cell r="N2486">
            <v>7718</v>
          </cell>
        </row>
        <row r="2487">
          <cell r="A2487">
            <v>1468537</v>
          </cell>
          <cell r="B2487" t="str">
            <v>16</v>
          </cell>
          <cell r="C2487" t="str">
            <v>Montérégie</v>
          </cell>
          <cell r="D2487" t="str">
            <v>Deslandes(Michel)</v>
          </cell>
          <cell r="F2487" t="str">
            <v>1457, chemin Roxton</v>
          </cell>
          <cell r="G2487" t="str">
            <v>Saint-Valérien-de-Milton</v>
          </cell>
          <cell r="H2487" t="str">
            <v>J0H2B0</v>
          </cell>
          <cell r="I2487">
            <v>450</v>
          </cell>
          <cell r="J2487">
            <v>5492052</v>
          </cell>
          <cell r="K2487">
            <v>17</v>
          </cell>
          <cell r="L2487">
            <v>4169</v>
          </cell>
          <cell r="M2487">
            <v>15</v>
          </cell>
          <cell r="N2487">
            <v>4169</v>
          </cell>
        </row>
        <row r="2488">
          <cell r="A2488">
            <v>1469014</v>
          </cell>
          <cell r="B2488" t="str">
            <v>16</v>
          </cell>
          <cell r="C2488" t="str">
            <v>Montérégie</v>
          </cell>
          <cell r="D2488" t="str">
            <v>Geoffrion(Jean-Guy)</v>
          </cell>
          <cell r="F2488" t="str">
            <v>390, rang du Petit Bois</v>
          </cell>
          <cell r="G2488" t="str">
            <v>Varennes</v>
          </cell>
          <cell r="H2488" t="str">
            <v>J3X1P7</v>
          </cell>
          <cell r="I2488">
            <v>450</v>
          </cell>
          <cell r="J2488">
            <v>6522256</v>
          </cell>
          <cell r="K2488">
            <v>11</v>
          </cell>
          <cell r="L2488">
            <v>480</v>
          </cell>
        </row>
        <row r="2489">
          <cell r="A2489">
            <v>1469147</v>
          </cell>
          <cell r="B2489" t="str">
            <v>16</v>
          </cell>
          <cell r="C2489" t="str">
            <v>Montérégie</v>
          </cell>
          <cell r="D2489" t="str">
            <v>Giguère(Albert)</v>
          </cell>
          <cell r="F2489" t="str">
            <v>1136, rang Nord</v>
          </cell>
          <cell r="G2489" t="str">
            <v>Sorel-Tracy</v>
          </cell>
          <cell r="H2489" t="str">
            <v>J3P5N3</v>
          </cell>
          <cell r="I2489">
            <v>450</v>
          </cell>
          <cell r="J2489">
            <v>7430685</v>
          </cell>
          <cell r="K2489">
            <v>18</v>
          </cell>
          <cell r="M2489">
            <v>18</v>
          </cell>
        </row>
        <row r="2490">
          <cell r="A2490">
            <v>1469527</v>
          </cell>
          <cell r="B2490" t="str">
            <v>16</v>
          </cell>
          <cell r="C2490" t="str">
            <v>Montérégie</v>
          </cell>
          <cell r="D2490" t="str">
            <v>Hébert(Marcel)</v>
          </cell>
          <cell r="F2490" t="str">
            <v>194, 2ième Rang</v>
          </cell>
          <cell r="G2490" t="str">
            <v>Saint-David</v>
          </cell>
          <cell r="H2490" t="str">
            <v>J0G1L0</v>
          </cell>
          <cell r="I2490">
            <v>450</v>
          </cell>
          <cell r="J2490">
            <v>7895326</v>
          </cell>
          <cell r="K2490">
            <v>49</v>
          </cell>
          <cell r="L2490">
            <v>4513</v>
          </cell>
          <cell r="M2490">
            <v>51</v>
          </cell>
          <cell r="N2490">
            <v>2286</v>
          </cell>
        </row>
        <row r="2491">
          <cell r="A2491">
            <v>1469881</v>
          </cell>
          <cell r="B2491" t="str">
            <v>16</v>
          </cell>
          <cell r="C2491" t="str">
            <v>Montérégie</v>
          </cell>
          <cell r="D2491" t="str">
            <v>Joyal(Roger)</v>
          </cell>
          <cell r="E2491" t="str">
            <v>Joyal(Roger)</v>
          </cell>
          <cell r="F2491" t="str">
            <v>320, chemin Ste-Victoire</v>
          </cell>
          <cell r="G2491" t="str">
            <v>Sainte-Victoire-de-Sorel</v>
          </cell>
          <cell r="H2491" t="str">
            <v>J0G1T0</v>
          </cell>
          <cell r="I2491">
            <v>450</v>
          </cell>
          <cell r="J2491">
            <v>7822040</v>
          </cell>
          <cell r="K2491">
            <v>185</v>
          </cell>
          <cell r="L2491">
            <v>12691</v>
          </cell>
          <cell r="M2491">
            <v>237</v>
          </cell>
          <cell r="N2491">
            <v>40418</v>
          </cell>
        </row>
        <row r="2492">
          <cell r="A2492">
            <v>1469923</v>
          </cell>
          <cell r="B2492" t="str">
            <v>07</v>
          </cell>
          <cell r="C2492" t="str">
            <v>Outaouais</v>
          </cell>
          <cell r="D2492" t="str">
            <v>Lacroix(Gaston)</v>
          </cell>
          <cell r="F2492" t="str">
            <v>91, rue Principale</v>
          </cell>
          <cell r="G2492" t="str">
            <v>Bouchette</v>
          </cell>
          <cell r="H2492" t="str">
            <v>J0X1E0</v>
          </cell>
          <cell r="I2492">
            <v>819</v>
          </cell>
          <cell r="J2492">
            <v>4652441</v>
          </cell>
          <cell r="K2492">
            <v>89</v>
          </cell>
          <cell r="L2492">
            <v>498</v>
          </cell>
          <cell r="M2492">
            <v>70</v>
          </cell>
          <cell r="N2492">
            <v>567</v>
          </cell>
        </row>
        <row r="2493">
          <cell r="A2493">
            <v>1470145</v>
          </cell>
          <cell r="B2493" t="str">
            <v>16</v>
          </cell>
          <cell r="C2493" t="str">
            <v>Montérégie</v>
          </cell>
          <cell r="D2493" t="str">
            <v>Guilbault(Gaston)</v>
          </cell>
          <cell r="F2493" t="str">
            <v>328, rang Grand Chenal</v>
          </cell>
          <cell r="G2493" t="str">
            <v>Yamaska</v>
          </cell>
          <cell r="H2493" t="str">
            <v>J0G1X0</v>
          </cell>
          <cell r="I2493">
            <v>450</v>
          </cell>
          <cell r="J2493">
            <v>7890326</v>
          </cell>
          <cell r="K2493">
            <v>123</v>
          </cell>
          <cell r="L2493">
            <v>6103</v>
          </cell>
          <cell r="M2493">
            <v>121</v>
          </cell>
          <cell r="N2493">
            <v>2280</v>
          </cell>
        </row>
        <row r="2494">
          <cell r="A2494">
            <v>1470301</v>
          </cell>
          <cell r="B2494" t="str">
            <v>07</v>
          </cell>
          <cell r="C2494" t="str">
            <v>Outaouais</v>
          </cell>
          <cell r="D2494" t="str">
            <v>Laughlin(Joseph Mc)</v>
          </cell>
          <cell r="F2494" t="str">
            <v>110 Burrough Road</v>
          </cell>
          <cell r="G2494" t="str">
            <v>Low</v>
          </cell>
          <cell r="H2494" t="str">
            <v>J0X3E0</v>
          </cell>
          <cell r="I2494">
            <v>819</v>
          </cell>
          <cell r="J2494">
            <v>4223305</v>
          </cell>
          <cell r="K2494">
            <v>84</v>
          </cell>
          <cell r="L2494">
            <v>19992</v>
          </cell>
          <cell r="M2494">
            <v>75</v>
          </cell>
          <cell r="N2494">
            <v>13690</v>
          </cell>
        </row>
        <row r="2495">
          <cell r="A2495">
            <v>1470582</v>
          </cell>
          <cell r="B2495" t="str">
            <v>12</v>
          </cell>
          <cell r="C2495" t="str">
            <v>Chaudière-Appalaches</v>
          </cell>
          <cell r="D2495" t="str">
            <v>Cimon Caroline et Daigle Stéphen</v>
          </cell>
          <cell r="F2495" t="str">
            <v>1043 route 271</v>
          </cell>
          <cell r="G2495" t="str">
            <v>Saint-Pierre-de-Broughton</v>
          </cell>
          <cell r="H2495" t="str">
            <v>G0N1T0</v>
          </cell>
          <cell r="I2495">
            <v>418</v>
          </cell>
          <cell r="J2495">
            <v>4240093</v>
          </cell>
          <cell r="K2495">
            <v>23</v>
          </cell>
          <cell r="M2495">
            <v>23</v>
          </cell>
        </row>
        <row r="2496">
          <cell r="A2496">
            <v>1471051</v>
          </cell>
          <cell r="B2496" t="str">
            <v>05</v>
          </cell>
          <cell r="C2496" t="str">
            <v>Estrie</v>
          </cell>
          <cell r="D2496" t="str">
            <v>Gaudette(Antoine)</v>
          </cell>
          <cell r="F2496" t="str">
            <v>1850, ch. Rogers, R.R.1</v>
          </cell>
          <cell r="G2496" t="str">
            <v>Canton Hatley</v>
          </cell>
          <cell r="H2496" t="str">
            <v>J0B2C0</v>
          </cell>
          <cell r="I2496">
            <v>819</v>
          </cell>
          <cell r="J2496">
            <v>5628622</v>
          </cell>
          <cell r="K2496">
            <v>39</v>
          </cell>
          <cell r="L2496">
            <v>6955</v>
          </cell>
          <cell r="M2496">
            <v>29</v>
          </cell>
          <cell r="N2496">
            <v>6828</v>
          </cell>
        </row>
        <row r="2497">
          <cell r="A2497">
            <v>1471234</v>
          </cell>
          <cell r="B2497" t="str">
            <v>02</v>
          </cell>
          <cell r="C2497" t="str">
            <v>Saguenay-Lac-Saint-Jean</v>
          </cell>
          <cell r="D2497" t="str">
            <v>9086-9033 Québec inc.</v>
          </cell>
          <cell r="E2497" t="str">
            <v>Larouche(Alain)</v>
          </cell>
          <cell r="F2497" t="str">
            <v>2648, chemin de la Grande-Ligne</v>
          </cell>
          <cell r="G2497" t="str">
            <v>Saint-Nazaire</v>
          </cell>
          <cell r="H2497" t="str">
            <v>G0W2V0</v>
          </cell>
          <cell r="I2497">
            <v>418</v>
          </cell>
          <cell r="J2497">
            <v>4801677</v>
          </cell>
          <cell r="K2497">
            <v>32</v>
          </cell>
          <cell r="L2497">
            <v>340</v>
          </cell>
          <cell r="M2497">
            <v>38</v>
          </cell>
          <cell r="N2497">
            <v>1814</v>
          </cell>
        </row>
        <row r="2498">
          <cell r="A2498">
            <v>1471267</v>
          </cell>
          <cell r="B2498" t="str">
            <v>02</v>
          </cell>
          <cell r="C2498" t="str">
            <v>Saguenay-Lac-Saint-Jean</v>
          </cell>
          <cell r="D2498" t="str">
            <v>Doucet(Claude et Gilles)</v>
          </cell>
          <cell r="E2498" t="str">
            <v>Doucet(Gilles)</v>
          </cell>
          <cell r="F2498" t="str">
            <v>1338 Carré du Limousin</v>
          </cell>
          <cell r="G2498" t="str">
            <v>Québec</v>
          </cell>
          <cell r="H2498" t="str">
            <v>G1G4W4</v>
          </cell>
          <cell r="I2498">
            <v>418</v>
          </cell>
          <cell r="J2498">
            <v>6276520</v>
          </cell>
          <cell r="K2498">
            <v>16</v>
          </cell>
        </row>
        <row r="2499">
          <cell r="A2499">
            <v>1471358</v>
          </cell>
          <cell r="B2499" t="str">
            <v>07</v>
          </cell>
          <cell r="C2499" t="str">
            <v>Outaouais</v>
          </cell>
          <cell r="D2499" t="str">
            <v>Brunet Daniel et St-Amour Guylaine</v>
          </cell>
          <cell r="E2499" t="str">
            <v>Brunet(Guylaine St-Amour et Daniel)</v>
          </cell>
          <cell r="F2499" t="str">
            <v>317, ch. Chomedey</v>
          </cell>
          <cell r="G2499" t="str">
            <v>Notre-Dame-de-la-Salette</v>
          </cell>
          <cell r="H2499" t="str">
            <v>J0X2L0</v>
          </cell>
          <cell r="I2499">
            <v>819</v>
          </cell>
          <cell r="J2499">
            <v>7662334</v>
          </cell>
          <cell r="K2499">
            <v>121</v>
          </cell>
          <cell r="L2499">
            <v>18295</v>
          </cell>
          <cell r="M2499">
            <v>112</v>
          </cell>
          <cell r="N2499">
            <v>17483</v>
          </cell>
        </row>
        <row r="2500">
          <cell r="A2500">
            <v>1471689</v>
          </cell>
          <cell r="B2500" t="str">
            <v>12</v>
          </cell>
          <cell r="C2500" t="str">
            <v>Chaudière-Appalaches</v>
          </cell>
          <cell r="D2500" t="str">
            <v>Ferme Femicor inc.</v>
          </cell>
          <cell r="E2500" t="str">
            <v>Corriveau(Michel)</v>
          </cell>
          <cell r="F2500" t="str">
            <v>86, rang Ste-Marie, C.P.4</v>
          </cell>
          <cell r="G2500" t="str">
            <v>Saint-Léon-de-Standon</v>
          </cell>
          <cell r="H2500" t="str">
            <v>G0R4L0</v>
          </cell>
          <cell r="I2500">
            <v>418</v>
          </cell>
          <cell r="J2500">
            <v>6422350</v>
          </cell>
          <cell r="K2500">
            <v>166</v>
          </cell>
          <cell r="L2500">
            <v>14785</v>
          </cell>
          <cell r="M2500">
            <v>158</v>
          </cell>
          <cell r="N2500">
            <v>30320</v>
          </cell>
        </row>
        <row r="2501">
          <cell r="A2501">
            <v>1471879</v>
          </cell>
          <cell r="B2501" t="str">
            <v>16</v>
          </cell>
          <cell r="C2501" t="str">
            <v>Montérégie</v>
          </cell>
          <cell r="D2501" t="str">
            <v>Lachapelle(Jean)</v>
          </cell>
          <cell r="F2501" t="str">
            <v>190, rang St-Antoine</v>
          </cell>
          <cell r="G2501" t="str">
            <v>Saint-Gérard-Majella(Yamaska)</v>
          </cell>
          <cell r="H2501" t="str">
            <v>J0G1X0</v>
          </cell>
          <cell r="I2501">
            <v>450</v>
          </cell>
          <cell r="J2501">
            <v>7895690</v>
          </cell>
          <cell r="K2501">
            <v>22</v>
          </cell>
          <cell r="L2501">
            <v>239</v>
          </cell>
          <cell r="M2501">
            <v>23</v>
          </cell>
          <cell r="N2501">
            <v>779</v>
          </cell>
        </row>
        <row r="2502">
          <cell r="A2502">
            <v>1471929</v>
          </cell>
          <cell r="B2502" t="str">
            <v>16</v>
          </cell>
          <cell r="C2502" t="str">
            <v>Montérégie</v>
          </cell>
          <cell r="D2502" t="str">
            <v>Lacroix(André)</v>
          </cell>
          <cell r="F2502" t="str">
            <v>3208, rang Brûlé</v>
          </cell>
          <cell r="G2502" t="str">
            <v>Contrecoeur</v>
          </cell>
          <cell r="H2502" t="str">
            <v>J0L1C0</v>
          </cell>
          <cell r="I2502">
            <v>450</v>
          </cell>
          <cell r="J2502">
            <v>5872775</v>
          </cell>
          <cell r="K2502">
            <v>16</v>
          </cell>
          <cell r="L2502">
            <v>5538</v>
          </cell>
        </row>
        <row r="2503">
          <cell r="A2503">
            <v>1472109</v>
          </cell>
          <cell r="B2503" t="str">
            <v>17</v>
          </cell>
          <cell r="C2503" t="str">
            <v>Centre-du-Québec</v>
          </cell>
          <cell r="D2503" t="str">
            <v>Alain(Denis)</v>
          </cell>
          <cell r="F2503" t="str">
            <v>395, route 263 Sud</v>
          </cell>
          <cell r="G2503" t="str">
            <v>Saint-Norbert-d'Arthabaska</v>
          </cell>
          <cell r="H2503" t="str">
            <v>G0P1B0</v>
          </cell>
          <cell r="I2503">
            <v>819</v>
          </cell>
          <cell r="J2503">
            <v>3822422</v>
          </cell>
          <cell r="K2503">
            <v>17</v>
          </cell>
          <cell r="L2503">
            <v>4619</v>
          </cell>
          <cell r="M2503">
            <v>17</v>
          </cell>
          <cell r="N2503">
            <v>3945</v>
          </cell>
        </row>
        <row r="2504">
          <cell r="A2504">
            <v>1472216</v>
          </cell>
          <cell r="B2504" t="str">
            <v>17</v>
          </cell>
          <cell r="C2504" t="str">
            <v>Centre-du-Québec</v>
          </cell>
          <cell r="D2504" t="str">
            <v>Auger(Michel)</v>
          </cell>
          <cell r="F2504" t="str">
            <v>400, rang 6 Wendover</v>
          </cell>
          <cell r="G2504" t="str">
            <v>Saint-Cyrille-de-Wendover</v>
          </cell>
          <cell r="H2504" t="str">
            <v>J1Z1P1</v>
          </cell>
          <cell r="I2504">
            <v>819</v>
          </cell>
          <cell r="J2504">
            <v>3975090</v>
          </cell>
          <cell r="K2504">
            <v>46</v>
          </cell>
          <cell r="L2504">
            <v>5054</v>
          </cell>
          <cell r="M2504">
            <v>69</v>
          </cell>
          <cell r="N2504">
            <v>11331</v>
          </cell>
        </row>
        <row r="2505">
          <cell r="A2505">
            <v>1472224</v>
          </cell>
          <cell r="B2505" t="str">
            <v>17</v>
          </cell>
          <cell r="C2505" t="str">
            <v>Centre-du-Québec</v>
          </cell>
          <cell r="D2505" t="str">
            <v>Sanfaçon(Martin)</v>
          </cell>
          <cell r="E2505" t="str">
            <v>Sanfaçon(Martin)</v>
          </cell>
          <cell r="F2505" t="str">
            <v>489, rue Principale</v>
          </cell>
          <cell r="G2505" t="str">
            <v>L'Avenir</v>
          </cell>
          <cell r="H2505" t="str">
            <v>J0C1B0</v>
          </cell>
          <cell r="I2505">
            <v>819</v>
          </cell>
          <cell r="J2505">
            <v>3942441</v>
          </cell>
          <cell r="K2505">
            <v>12</v>
          </cell>
          <cell r="L2505">
            <v>580</v>
          </cell>
        </row>
        <row r="2506">
          <cell r="A2506">
            <v>1472257</v>
          </cell>
          <cell r="B2506" t="str">
            <v>08</v>
          </cell>
          <cell r="C2506" t="str">
            <v>Abitibi-Témiscamingue</v>
          </cell>
          <cell r="D2506" t="str">
            <v>Breton(Darcy)</v>
          </cell>
          <cell r="F2506" t="str">
            <v>370 Rang 8-9</v>
          </cell>
          <cell r="G2506" t="str">
            <v>Sainte-Gertrude-Manneville</v>
          </cell>
          <cell r="H2506" t="str">
            <v>J0Y2L0</v>
          </cell>
          <cell r="I2506">
            <v>819</v>
          </cell>
          <cell r="J2506">
            <v>7321605</v>
          </cell>
          <cell r="L2506">
            <v>2802</v>
          </cell>
          <cell r="N2506">
            <v>2118</v>
          </cell>
        </row>
        <row r="2507">
          <cell r="A2507">
            <v>1472273</v>
          </cell>
          <cell r="B2507" t="str">
            <v>08</v>
          </cell>
          <cell r="C2507" t="str">
            <v>Abitibi-Témiscamingue</v>
          </cell>
          <cell r="D2507" t="str">
            <v>Constantineau(Gaétan)</v>
          </cell>
          <cell r="F2507" t="str">
            <v>800 route 397, Despinassy</v>
          </cell>
          <cell r="G2507" t="str">
            <v>Rochebaucourt</v>
          </cell>
          <cell r="H2507" t="str">
            <v>J0Y2J0</v>
          </cell>
          <cell r="I2507">
            <v>819</v>
          </cell>
          <cell r="J2507">
            <v>7542052</v>
          </cell>
          <cell r="K2507">
            <v>11</v>
          </cell>
        </row>
        <row r="2508">
          <cell r="A2508">
            <v>1472323</v>
          </cell>
          <cell r="B2508" t="str">
            <v>16</v>
          </cell>
          <cell r="C2508" t="str">
            <v>Montérégie</v>
          </cell>
          <cell r="D2508" t="str">
            <v>Lagacé(Jean-Pierre)</v>
          </cell>
          <cell r="F2508" t="str">
            <v>8390, chemin du Rapide Plat Nord</v>
          </cell>
          <cell r="G2508" t="str">
            <v>Saint-Hyacinthe</v>
          </cell>
          <cell r="H2508" t="str">
            <v>J2R1H6</v>
          </cell>
          <cell r="I2508">
            <v>450</v>
          </cell>
          <cell r="J2508">
            <v>7993332</v>
          </cell>
          <cell r="K2508">
            <v>16</v>
          </cell>
          <cell r="L2508">
            <v>760</v>
          </cell>
          <cell r="M2508">
            <v>16</v>
          </cell>
          <cell r="N2508">
            <v>2695</v>
          </cell>
        </row>
        <row r="2509">
          <cell r="A2509">
            <v>1472364</v>
          </cell>
          <cell r="B2509" t="str">
            <v>08</v>
          </cell>
          <cell r="C2509" t="str">
            <v>Abitibi-Témiscamingue</v>
          </cell>
          <cell r="D2509" t="str">
            <v>Francine &amp; Gérald Woodberry</v>
          </cell>
          <cell r="E2509" t="str">
            <v>Woodberry(Francine et Gérald)</v>
          </cell>
          <cell r="F2509" t="str">
            <v>260, rang 2-3</v>
          </cell>
          <cell r="G2509" t="str">
            <v>La Reine</v>
          </cell>
          <cell r="H2509" t="str">
            <v>J0Z2L0</v>
          </cell>
          <cell r="I2509">
            <v>819</v>
          </cell>
          <cell r="J2509">
            <v>9472192</v>
          </cell>
          <cell r="K2509">
            <v>18</v>
          </cell>
        </row>
        <row r="2510">
          <cell r="A2510">
            <v>1472430</v>
          </cell>
          <cell r="B2510" t="str">
            <v>16</v>
          </cell>
          <cell r="C2510" t="str">
            <v>Montérégie</v>
          </cell>
          <cell r="D2510" t="str">
            <v>Laperle(François)</v>
          </cell>
          <cell r="F2510" t="str">
            <v>1481, 3ième Rang</v>
          </cell>
          <cell r="G2510" t="str">
            <v>Saint-Hugues</v>
          </cell>
          <cell r="H2510" t="str">
            <v>J0H1N0</v>
          </cell>
          <cell r="I2510">
            <v>450</v>
          </cell>
          <cell r="J2510">
            <v>7942433</v>
          </cell>
          <cell r="K2510">
            <v>31</v>
          </cell>
          <cell r="L2510">
            <v>3738</v>
          </cell>
          <cell r="M2510">
            <v>32</v>
          </cell>
          <cell r="N2510">
            <v>5022</v>
          </cell>
        </row>
        <row r="2511">
          <cell r="A2511">
            <v>1472695</v>
          </cell>
          <cell r="B2511" t="str">
            <v>08</v>
          </cell>
          <cell r="C2511" t="str">
            <v>Abitibi-Témiscamingue</v>
          </cell>
          <cell r="D2511" t="str">
            <v>Bélanger(Raoul)</v>
          </cell>
          <cell r="F2511" t="str">
            <v>808, rang 7-1</v>
          </cell>
          <cell r="G2511" t="str">
            <v>Lorrainville</v>
          </cell>
          <cell r="H2511" t="str">
            <v>J0Z2R0</v>
          </cell>
          <cell r="I2511">
            <v>819</v>
          </cell>
          <cell r="J2511">
            <v>6252797</v>
          </cell>
          <cell r="K2511">
            <v>37</v>
          </cell>
          <cell r="L2511">
            <v>232</v>
          </cell>
          <cell r="M2511">
            <v>67</v>
          </cell>
          <cell r="N2511">
            <v>1009</v>
          </cell>
        </row>
        <row r="2512">
          <cell r="A2512">
            <v>1472737</v>
          </cell>
          <cell r="B2512" t="str">
            <v>17</v>
          </cell>
          <cell r="C2512" t="str">
            <v>Centre-du-Québec</v>
          </cell>
          <cell r="D2512" t="str">
            <v>Charpentier(André)</v>
          </cell>
          <cell r="E2512" t="str">
            <v>Charpentier(André)</v>
          </cell>
          <cell r="F2512" t="str">
            <v>598, route Boisvert</v>
          </cell>
          <cell r="G2512" t="str">
            <v>L'Avenir</v>
          </cell>
          <cell r="H2512" t="str">
            <v>J0C1B0</v>
          </cell>
          <cell r="I2512">
            <v>819</v>
          </cell>
          <cell r="J2512">
            <v>3942680</v>
          </cell>
          <cell r="K2512">
            <v>39</v>
          </cell>
          <cell r="L2512">
            <v>1189</v>
          </cell>
          <cell r="M2512">
            <v>34</v>
          </cell>
          <cell r="N2512">
            <v>907</v>
          </cell>
        </row>
        <row r="2513">
          <cell r="A2513">
            <v>1473172</v>
          </cell>
          <cell r="B2513" t="str">
            <v>01</v>
          </cell>
          <cell r="C2513" t="str">
            <v>Bas-Saint-Laurent</v>
          </cell>
          <cell r="D2513" t="str">
            <v>Ouellet(René)</v>
          </cell>
          <cell r="F2513" t="str">
            <v>3 R.R. 1 Route Harton</v>
          </cell>
          <cell r="G2513" t="str">
            <v>Mont-Joli</v>
          </cell>
          <cell r="H2513" t="str">
            <v>G5H3K6</v>
          </cell>
          <cell r="I2513">
            <v>418</v>
          </cell>
          <cell r="J2513">
            <v>7755911</v>
          </cell>
          <cell r="K2513">
            <v>98</v>
          </cell>
          <cell r="L2513">
            <v>680</v>
          </cell>
          <cell r="M2513">
            <v>123</v>
          </cell>
          <cell r="N2513">
            <v>680</v>
          </cell>
        </row>
        <row r="2514">
          <cell r="A2514">
            <v>1473206</v>
          </cell>
          <cell r="B2514" t="str">
            <v>05</v>
          </cell>
          <cell r="C2514" t="str">
            <v>Estrie</v>
          </cell>
          <cell r="D2514" t="str">
            <v>Molleur(Stéphane)</v>
          </cell>
          <cell r="F2514" t="str">
            <v>283, chemin du Lac</v>
          </cell>
          <cell r="G2514" t="str">
            <v>Sainte-Catherine-de-Hatley</v>
          </cell>
          <cell r="H2514" t="str">
            <v>J0B1W0</v>
          </cell>
          <cell r="I2514">
            <v>819</v>
          </cell>
          <cell r="J2514">
            <v>8439666</v>
          </cell>
          <cell r="K2514">
            <v>12</v>
          </cell>
          <cell r="L2514">
            <v>1701</v>
          </cell>
        </row>
        <row r="2515">
          <cell r="A2515">
            <v>1473248</v>
          </cell>
          <cell r="B2515" t="str">
            <v>05</v>
          </cell>
          <cell r="C2515" t="str">
            <v>Estrie</v>
          </cell>
          <cell r="D2515" t="str">
            <v>Lafond(Hugues)</v>
          </cell>
          <cell r="F2515" t="str">
            <v>817, route 214</v>
          </cell>
          <cell r="G2515" t="str">
            <v>Bury</v>
          </cell>
          <cell r="H2515" t="str">
            <v>J0B1J0</v>
          </cell>
          <cell r="I2515">
            <v>819</v>
          </cell>
          <cell r="J2515">
            <v>8723257</v>
          </cell>
          <cell r="K2515">
            <v>25</v>
          </cell>
          <cell r="L2515">
            <v>831</v>
          </cell>
          <cell r="M2515">
            <v>18</v>
          </cell>
          <cell r="N2515">
            <v>831</v>
          </cell>
        </row>
        <row r="2516">
          <cell r="A2516">
            <v>1473313</v>
          </cell>
          <cell r="B2516" t="str">
            <v>05</v>
          </cell>
          <cell r="C2516" t="str">
            <v>Estrie</v>
          </cell>
          <cell r="D2516" t="str">
            <v>Wilkins(Christopher)</v>
          </cell>
          <cell r="F2516" t="str">
            <v>103, John Day</v>
          </cell>
          <cell r="G2516" t="str">
            <v>Richmond</v>
          </cell>
          <cell r="H2516" t="str">
            <v>J0B2H0</v>
          </cell>
          <cell r="I2516">
            <v>819</v>
          </cell>
          <cell r="J2516">
            <v>8262859</v>
          </cell>
          <cell r="K2516">
            <v>42</v>
          </cell>
          <cell r="L2516">
            <v>4180</v>
          </cell>
          <cell r="M2516">
            <v>52</v>
          </cell>
          <cell r="N2516">
            <v>4677</v>
          </cell>
        </row>
        <row r="2517">
          <cell r="A2517">
            <v>1473404</v>
          </cell>
          <cell r="B2517" t="str">
            <v>05</v>
          </cell>
          <cell r="C2517" t="str">
            <v>Estrie</v>
          </cell>
          <cell r="D2517" t="str">
            <v>Allaire(Yves)</v>
          </cell>
          <cell r="F2517" t="str">
            <v>630, route 214</v>
          </cell>
          <cell r="G2517" t="str">
            <v>Westbury</v>
          </cell>
          <cell r="H2517" t="str">
            <v>J0B1R0</v>
          </cell>
          <cell r="I2517">
            <v>819</v>
          </cell>
          <cell r="J2517">
            <v>8322110</v>
          </cell>
          <cell r="K2517">
            <v>36</v>
          </cell>
          <cell r="L2517">
            <v>1989</v>
          </cell>
          <cell r="M2517">
            <v>36</v>
          </cell>
          <cell r="N2517">
            <v>3412</v>
          </cell>
        </row>
        <row r="2518">
          <cell r="A2518">
            <v>1473537</v>
          </cell>
          <cell r="B2518" t="str">
            <v>16</v>
          </cell>
          <cell r="C2518" t="str">
            <v>Montérégie</v>
          </cell>
          <cell r="D2518" t="str">
            <v>Ferme Nossa Terra</v>
          </cell>
          <cell r="E2518" t="str">
            <v>Mueller(Christopher)</v>
          </cell>
          <cell r="F2518" t="str">
            <v>2678, Boyd Settlement Road</v>
          </cell>
          <cell r="G2518" t="str">
            <v>Hinchinbrooke</v>
          </cell>
          <cell r="H2518" t="str">
            <v>J0S1H0</v>
          </cell>
          <cell r="I2518">
            <v>450</v>
          </cell>
          <cell r="J2518">
            <v>2645865</v>
          </cell>
          <cell r="K2518">
            <v>24</v>
          </cell>
          <cell r="L2518">
            <v>7762</v>
          </cell>
          <cell r="M2518">
            <v>20</v>
          </cell>
          <cell r="N2518">
            <v>6288</v>
          </cell>
        </row>
        <row r="2519">
          <cell r="A2519">
            <v>1473719</v>
          </cell>
          <cell r="B2519" t="str">
            <v>17</v>
          </cell>
          <cell r="C2519" t="str">
            <v>Centre-du-Québec</v>
          </cell>
          <cell r="D2519" t="str">
            <v>Blais(Roger)</v>
          </cell>
          <cell r="F2519" t="str">
            <v>8260, Ch des Merisiers</v>
          </cell>
          <cell r="G2519" t="str">
            <v>Bécancour</v>
          </cell>
          <cell r="H2519" t="str">
            <v>G9H3J8</v>
          </cell>
          <cell r="I2519">
            <v>819</v>
          </cell>
          <cell r="J2519">
            <v>2972681</v>
          </cell>
          <cell r="K2519">
            <v>15</v>
          </cell>
          <cell r="L2519">
            <v>972</v>
          </cell>
          <cell r="M2519">
            <v>16</v>
          </cell>
          <cell r="N2519">
            <v>1437</v>
          </cell>
        </row>
        <row r="2520">
          <cell r="A2520">
            <v>1473743</v>
          </cell>
          <cell r="B2520" t="str">
            <v>17</v>
          </cell>
          <cell r="C2520" t="str">
            <v>Centre-du-Québec</v>
          </cell>
          <cell r="D2520" t="str">
            <v>Blanchard(Pierre)</v>
          </cell>
          <cell r="F2520" t="str">
            <v>1225, rang 10</v>
          </cell>
          <cell r="G2520" t="str">
            <v>Wickham</v>
          </cell>
          <cell r="H2520" t="str">
            <v>J0C1S0</v>
          </cell>
          <cell r="I2520">
            <v>819</v>
          </cell>
          <cell r="J2520">
            <v>3987112</v>
          </cell>
          <cell r="K2520">
            <v>17</v>
          </cell>
          <cell r="L2520">
            <v>2910</v>
          </cell>
          <cell r="M2520">
            <v>15</v>
          </cell>
          <cell r="N2520">
            <v>2933</v>
          </cell>
        </row>
        <row r="2521">
          <cell r="A2521">
            <v>1473941</v>
          </cell>
          <cell r="B2521" t="str">
            <v>17</v>
          </cell>
          <cell r="C2521" t="str">
            <v>Centre-du-Québec</v>
          </cell>
          <cell r="D2521" t="str">
            <v>Boisvert(Marc)</v>
          </cell>
          <cell r="F2521" t="str">
            <v>530, route 239</v>
          </cell>
          <cell r="G2521" t="str">
            <v>Saint-Germain-de-Grantham</v>
          </cell>
          <cell r="H2521" t="str">
            <v>J0C1K0</v>
          </cell>
          <cell r="I2521">
            <v>819</v>
          </cell>
          <cell r="J2521">
            <v>3955502</v>
          </cell>
          <cell r="K2521">
            <v>22</v>
          </cell>
          <cell r="L2521">
            <v>3760</v>
          </cell>
          <cell r="M2521">
            <v>24</v>
          </cell>
          <cell r="N2521">
            <v>714</v>
          </cell>
        </row>
        <row r="2522">
          <cell r="A2522">
            <v>1474006</v>
          </cell>
          <cell r="B2522" t="str">
            <v>17</v>
          </cell>
          <cell r="C2522" t="str">
            <v>Centre-du-Québec</v>
          </cell>
          <cell r="D2522" t="str">
            <v>Boron(Murielle)</v>
          </cell>
          <cell r="F2522" t="str">
            <v>1620, rang St-Joachim</v>
          </cell>
          <cell r="G2522" t="str">
            <v>Sainte-Brigitte-des-Saults</v>
          </cell>
          <cell r="H2522" t="str">
            <v>J0C1E0</v>
          </cell>
          <cell r="I2522">
            <v>819</v>
          </cell>
          <cell r="J2522">
            <v>3364104</v>
          </cell>
          <cell r="K2522">
            <v>72</v>
          </cell>
          <cell r="L2522">
            <v>4262</v>
          </cell>
          <cell r="M2522">
            <v>92</v>
          </cell>
          <cell r="N2522">
            <v>10709</v>
          </cell>
        </row>
        <row r="2523">
          <cell r="A2523">
            <v>1474022</v>
          </cell>
          <cell r="B2523" t="str">
            <v>17</v>
          </cell>
          <cell r="C2523" t="str">
            <v>Centre-du-Québec</v>
          </cell>
          <cell r="D2523" t="str">
            <v>Bouffard(Jacques)</v>
          </cell>
          <cell r="F2523" t="str">
            <v>1049, route 143</v>
          </cell>
          <cell r="G2523" t="str">
            <v>L'Avenir</v>
          </cell>
          <cell r="H2523" t="str">
            <v>J0C1B0</v>
          </cell>
          <cell r="I2523">
            <v>819</v>
          </cell>
          <cell r="J2523">
            <v>4757879</v>
          </cell>
          <cell r="K2523">
            <v>43</v>
          </cell>
          <cell r="L2523">
            <v>8984</v>
          </cell>
          <cell r="M2523">
            <v>41</v>
          </cell>
          <cell r="N2523">
            <v>8916</v>
          </cell>
        </row>
        <row r="2524">
          <cell r="A2524">
            <v>1474097</v>
          </cell>
          <cell r="B2524" t="str">
            <v>17</v>
          </cell>
          <cell r="C2524" t="str">
            <v>Centre-du-Québec</v>
          </cell>
          <cell r="D2524" t="str">
            <v>Bradette(Gratien)</v>
          </cell>
          <cell r="F2524" t="str">
            <v>710, rang Saint-François</v>
          </cell>
          <cell r="G2524" t="str">
            <v>Saint-Louis-de-Blandford</v>
          </cell>
          <cell r="H2524" t="str">
            <v>G0Z1B0</v>
          </cell>
          <cell r="I2524">
            <v>819</v>
          </cell>
          <cell r="J2524">
            <v>3854008</v>
          </cell>
          <cell r="K2524">
            <v>13</v>
          </cell>
          <cell r="L2524">
            <v>3531</v>
          </cell>
        </row>
        <row r="2525">
          <cell r="A2525">
            <v>1474113</v>
          </cell>
          <cell r="B2525" t="str">
            <v>17</v>
          </cell>
          <cell r="C2525" t="str">
            <v>Centre-du-Québec</v>
          </cell>
          <cell r="D2525" t="str">
            <v>Brisson(Serge)</v>
          </cell>
          <cell r="F2525" t="str">
            <v>271, Principale</v>
          </cell>
          <cell r="G2525" t="str">
            <v>Sainte-Cécile-de-Lévrard</v>
          </cell>
          <cell r="H2525" t="str">
            <v>G0X2M0</v>
          </cell>
          <cell r="I2525">
            <v>819</v>
          </cell>
          <cell r="J2525">
            <v>2632549</v>
          </cell>
          <cell r="K2525">
            <v>15</v>
          </cell>
          <cell r="L2525">
            <v>2049</v>
          </cell>
        </row>
        <row r="2526">
          <cell r="A2526">
            <v>1474238</v>
          </cell>
          <cell r="B2526" t="str">
            <v>17</v>
          </cell>
          <cell r="C2526" t="str">
            <v>Centre-du-Québec</v>
          </cell>
          <cell r="D2526" t="str">
            <v>Cardin(Yvon)</v>
          </cell>
          <cell r="F2526" t="str">
            <v>225, rang Ste-Anne</v>
          </cell>
          <cell r="G2526" t="str">
            <v>Saint-François-du-Lac</v>
          </cell>
          <cell r="H2526" t="str">
            <v>J0G1M0</v>
          </cell>
          <cell r="I2526">
            <v>450</v>
          </cell>
          <cell r="J2526">
            <v>5687158</v>
          </cell>
          <cell r="K2526">
            <v>40</v>
          </cell>
          <cell r="L2526">
            <v>2751</v>
          </cell>
          <cell r="M2526">
            <v>38</v>
          </cell>
          <cell r="N2526">
            <v>7811</v>
          </cell>
        </row>
        <row r="2527">
          <cell r="A2527">
            <v>1474287</v>
          </cell>
          <cell r="B2527" t="str">
            <v>17</v>
          </cell>
          <cell r="C2527" t="str">
            <v>Centre-du-Québec</v>
          </cell>
          <cell r="D2527" t="str">
            <v>Caron(Roger)</v>
          </cell>
          <cell r="F2527" t="str">
            <v>204, route 116 Est</v>
          </cell>
          <cell r="G2527" t="str">
            <v>Durham-Sud</v>
          </cell>
          <cell r="H2527" t="str">
            <v>J0H2C0</v>
          </cell>
          <cell r="I2527">
            <v>819</v>
          </cell>
          <cell r="J2527">
            <v>8582468</v>
          </cell>
          <cell r="K2527">
            <v>69</v>
          </cell>
          <cell r="L2527">
            <v>8961</v>
          </cell>
          <cell r="M2527">
            <v>64</v>
          </cell>
          <cell r="N2527">
            <v>15454</v>
          </cell>
        </row>
        <row r="2528">
          <cell r="A2528">
            <v>1474642</v>
          </cell>
          <cell r="B2528" t="str">
            <v>17</v>
          </cell>
          <cell r="C2528" t="str">
            <v>Centre-du-Québec</v>
          </cell>
          <cell r="D2528" t="str">
            <v>Chapdelaine(Richard)</v>
          </cell>
          <cell r="F2528" t="str">
            <v>465, rang 3 Simpson</v>
          </cell>
          <cell r="G2528" t="str">
            <v>Saint-Cyrille-de-Wendover</v>
          </cell>
          <cell r="H2528" t="str">
            <v>J1Z1Y5</v>
          </cell>
          <cell r="I2528">
            <v>819</v>
          </cell>
          <cell r="J2528">
            <v>7810251</v>
          </cell>
          <cell r="K2528">
            <v>15</v>
          </cell>
          <cell r="L2528">
            <v>3430</v>
          </cell>
          <cell r="M2528">
            <v>15</v>
          </cell>
          <cell r="N2528">
            <v>1207</v>
          </cell>
        </row>
        <row r="2529">
          <cell r="A2529">
            <v>1474675</v>
          </cell>
          <cell r="B2529" t="str">
            <v>17</v>
          </cell>
          <cell r="C2529" t="str">
            <v>Centre-du-Québec</v>
          </cell>
          <cell r="D2529" t="str">
            <v>Charpentier(Sylvain)</v>
          </cell>
          <cell r="F2529" t="str">
            <v>633, rang 6</v>
          </cell>
          <cell r="G2529" t="str">
            <v>L'Avenir</v>
          </cell>
          <cell r="H2529" t="str">
            <v>J0C1B0</v>
          </cell>
          <cell r="I2529">
            <v>0</v>
          </cell>
          <cell r="J2529">
            <v>0</v>
          </cell>
          <cell r="K2529">
            <v>13</v>
          </cell>
        </row>
        <row r="2530">
          <cell r="A2530">
            <v>1474824</v>
          </cell>
          <cell r="B2530" t="str">
            <v>17</v>
          </cell>
          <cell r="C2530" t="str">
            <v>Centre-du-Québec</v>
          </cell>
          <cell r="D2530" t="str">
            <v>Cormier(Réal)</v>
          </cell>
          <cell r="F2530" t="str">
            <v>775, rang 7, R.R.2</v>
          </cell>
          <cell r="G2530" t="str">
            <v>Saint-Félix-de-Kingsey</v>
          </cell>
          <cell r="H2530" t="str">
            <v>J0B2T0</v>
          </cell>
          <cell r="I2530">
            <v>819</v>
          </cell>
          <cell r="J2530">
            <v>8482922</v>
          </cell>
          <cell r="K2530">
            <v>43</v>
          </cell>
          <cell r="L2530">
            <v>6634</v>
          </cell>
          <cell r="M2530">
            <v>30</v>
          </cell>
          <cell r="N2530">
            <v>5172</v>
          </cell>
        </row>
        <row r="2531">
          <cell r="A2531">
            <v>1474980</v>
          </cell>
          <cell r="B2531" t="str">
            <v>17</v>
          </cell>
          <cell r="C2531" t="str">
            <v>Centre-du-Québec</v>
          </cell>
          <cell r="D2531" t="str">
            <v>Couture(François)</v>
          </cell>
          <cell r="E2531" t="str">
            <v>Couture(François)</v>
          </cell>
          <cell r="F2531" t="str">
            <v>3680, rang 10 Wendover</v>
          </cell>
          <cell r="G2531" t="str">
            <v>Notre-Dame-du-Bon-Conseil</v>
          </cell>
          <cell r="H2531" t="str">
            <v>J0C1A0</v>
          </cell>
          <cell r="I2531">
            <v>819</v>
          </cell>
          <cell r="J2531">
            <v>3362511</v>
          </cell>
          <cell r="K2531">
            <v>31</v>
          </cell>
          <cell r="L2531">
            <v>3392</v>
          </cell>
          <cell r="M2531">
            <v>33</v>
          </cell>
          <cell r="N2531">
            <v>2547</v>
          </cell>
        </row>
        <row r="2532">
          <cell r="A2532">
            <v>1475003</v>
          </cell>
          <cell r="B2532" t="str">
            <v>16</v>
          </cell>
          <cell r="C2532" t="str">
            <v>Montérégie</v>
          </cell>
          <cell r="D2532" t="str">
            <v>Laurent et Lise Graveline</v>
          </cell>
          <cell r="E2532" t="str">
            <v>Graveline(Laurent)</v>
          </cell>
          <cell r="F2532" t="str">
            <v>1729, rang Charlotte</v>
          </cell>
          <cell r="G2532" t="str">
            <v>Saint-Simon (de Montérégie)</v>
          </cell>
          <cell r="H2532" t="str">
            <v>J0H1Y0</v>
          </cell>
          <cell r="I2532">
            <v>450</v>
          </cell>
          <cell r="J2532">
            <v>7982898</v>
          </cell>
          <cell r="K2532">
            <v>19</v>
          </cell>
          <cell r="L2532">
            <v>628</v>
          </cell>
          <cell r="M2532">
            <v>22</v>
          </cell>
          <cell r="N2532">
            <v>1130</v>
          </cell>
        </row>
        <row r="2533">
          <cell r="A2533">
            <v>1475102</v>
          </cell>
          <cell r="B2533" t="str">
            <v>17</v>
          </cell>
          <cell r="C2533" t="str">
            <v>Centre-du-Québec</v>
          </cell>
          <cell r="D2533" t="str">
            <v>St-Cyr(Réjean)</v>
          </cell>
          <cell r="E2533" t="str">
            <v>Cyr(Réjean St-)</v>
          </cell>
          <cell r="F2533" t="str">
            <v>114, rang Ste-Anne</v>
          </cell>
          <cell r="G2533" t="str">
            <v>Saint-Joachim-de-Courval</v>
          </cell>
          <cell r="H2533" t="str">
            <v>J1Z2B7</v>
          </cell>
          <cell r="I2533">
            <v>819</v>
          </cell>
          <cell r="J2533">
            <v>3974424</v>
          </cell>
          <cell r="K2533">
            <v>33</v>
          </cell>
          <cell r="M2533">
            <v>33</v>
          </cell>
        </row>
        <row r="2534">
          <cell r="A2534">
            <v>1475136</v>
          </cell>
          <cell r="B2534" t="str">
            <v>17</v>
          </cell>
          <cell r="C2534" t="str">
            <v>Centre-du-Québec</v>
          </cell>
          <cell r="D2534" t="str">
            <v>Cyrenne(Alain)</v>
          </cell>
          <cell r="F2534" t="str">
            <v>1885, Ch des Milans</v>
          </cell>
          <cell r="G2534" t="str">
            <v>Bécancour</v>
          </cell>
          <cell r="H2534" t="str">
            <v>G9H4C2</v>
          </cell>
          <cell r="I2534">
            <v>819</v>
          </cell>
          <cell r="J2534">
            <v>2982539</v>
          </cell>
          <cell r="K2534">
            <v>20</v>
          </cell>
          <cell r="L2534">
            <v>3396</v>
          </cell>
        </row>
        <row r="2535">
          <cell r="A2535">
            <v>1475144</v>
          </cell>
          <cell r="B2535" t="str">
            <v>17</v>
          </cell>
          <cell r="C2535" t="str">
            <v>Centre-du-Québec</v>
          </cell>
          <cell r="D2535" t="str">
            <v>Cyrenne(Gabriel)</v>
          </cell>
          <cell r="F2535" t="str">
            <v>12430, Ch Leblanc</v>
          </cell>
          <cell r="G2535" t="str">
            <v>Bécancour</v>
          </cell>
          <cell r="H2535" t="str">
            <v>G9H3E4</v>
          </cell>
          <cell r="I2535">
            <v>819</v>
          </cell>
          <cell r="J2535">
            <v>2942285</v>
          </cell>
          <cell r="K2535">
            <v>21</v>
          </cell>
          <cell r="L2535">
            <v>2423</v>
          </cell>
          <cell r="M2535">
            <v>23</v>
          </cell>
        </row>
        <row r="2536">
          <cell r="A2536">
            <v>1475185</v>
          </cell>
          <cell r="B2536" t="str">
            <v>17</v>
          </cell>
          <cell r="C2536" t="str">
            <v>Centre-du-Québec</v>
          </cell>
          <cell r="D2536" t="str">
            <v>Daunais(Irénée)</v>
          </cell>
          <cell r="F2536" t="str">
            <v>1140, rang 7</v>
          </cell>
          <cell r="G2536" t="str">
            <v>Saint-Cyrille-de-Wendover</v>
          </cell>
          <cell r="H2536" t="str">
            <v>J1Z1N2</v>
          </cell>
          <cell r="I2536">
            <v>819</v>
          </cell>
          <cell r="J2536">
            <v>3972778</v>
          </cell>
          <cell r="K2536">
            <v>29</v>
          </cell>
          <cell r="L2536">
            <v>2756</v>
          </cell>
          <cell r="M2536">
            <v>32</v>
          </cell>
          <cell r="N2536">
            <v>4344</v>
          </cell>
        </row>
        <row r="2537">
          <cell r="A2537">
            <v>1475276</v>
          </cell>
          <cell r="B2537" t="str">
            <v>17</v>
          </cell>
          <cell r="C2537" t="str">
            <v>Centre-du-Québec</v>
          </cell>
          <cell r="D2537" t="str">
            <v>Demers(Charles)</v>
          </cell>
          <cell r="F2537" t="str">
            <v>1505, rue Principale</v>
          </cell>
          <cell r="G2537" t="str">
            <v>Parisville</v>
          </cell>
          <cell r="H2537" t="str">
            <v>G0S1X0</v>
          </cell>
          <cell r="I2537">
            <v>819</v>
          </cell>
          <cell r="J2537">
            <v>2923422</v>
          </cell>
          <cell r="K2537">
            <v>34</v>
          </cell>
          <cell r="L2537">
            <v>3823</v>
          </cell>
          <cell r="M2537">
            <v>32</v>
          </cell>
          <cell r="N2537">
            <v>3143</v>
          </cell>
        </row>
        <row r="2538">
          <cell r="A2538">
            <v>1475383</v>
          </cell>
          <cell r="B2538" t="str">
            <v>17</v>
          </cell>
          <cell r="C2538" t="str">
            <v>Centre-du-Québec</v>
          </cell>
          <cell r="D2538" t="str">
            <v>Denis(David)</v>
          </cell>
          <cell r="F2538" t="str">
            <v>321, route 139</v>
          </cell>
          <cell r="G2538" t="str">
            <v>Wickham</v>
          </cell>
          <cell r="H2538" t="str">
            <v>J0C1S0</v>
          </cell>
          <cell r="I2538">
            <v>819</v>
          </cell>
          <cell r="J2538">
            <v>3985121</v>
          </cell>
          <cell r="K2538">
            <v>23</v>
          </cell>
          <cell r="M2538">
            <v>26</v>
          </cell>
        </row>
        <row r="2539">
          <cell r="A2539">
            <v>1475441</v>
          </cell>
          <cell r="B2539" t="str">
            <v>17</v>
          </cell>
          <cell r="C2539" t="str">
            <v>Centre-du-Québec</v>
          </cell>
          <cell r="D2539" t="str">
            <v>Descôteaux(Marc)</v>
          </cell>
          <cell r="F2539" t="str">
            <v>1046, rang St-Jean Baptiste</v>
          </cell>
          <cell r="G2539" t="str">
            <v>Saint-Joachim-de-Courval</v>
          </cell>
          <cell r="H2539" t="str">
            <v>J1Z2E4</v>
          </cell>
          <cell r="I2539">
            <v>450</v>
          </cell>
          <cell r="J2539">
            <v>5686991</v>
          </cell>
          <cell r="K2539">
            <v>14</v>
          </cell>
        </row>
        <row r="2540">
          <cell r="A2540">
            <v>1475599</v>
          </cell>
          <cell r="B2540" t="str">
            <v>17</v>
          </cell>
          <cell r="C2540" t="str">
            <v>Centre-du-Québec</v>
          </cell>
          <cell r="D2540" t="str">
            <v>Dodon(Rachel)</v>
          </cell>
          <cell r="F2540" t="str">
            <v>5530, Des Bouvreuils</v>
          </cell>
          <cell r="G2540" t="str">
            <v>Bécancour</v>
          </cell>
          <cell r="H2540" t="str">
            <v>G9H4E6</v>
          </cell>
          <cell r="I2540">
            <v>819</v>
          </cell>
          <cell r="J2540">
            <v>2984034</v>
          </cell>
          <cell r="K2540">
            <v>213</v>
          </cell>
          <cell r="L2540">
            <v>45004</v>
          </cell>
          <cell r="M2540">
            <v>192</v>
          </cell>
          <cell r="N2540">
            <v>37566</v>
          </cell>
        </row>
        <row r="2541">
          <cell r="A2541">
            <v>1475664</v>
          </cell>
          <cell r="B2541" t="str">
            <v>02</v>
          </cell>
          <cell r="C2541" t="str">
            <v>Saguenay-Lac-Saint-Jean</v>
          </cell>
          <cell r="D2541" t="str">
            <v>Bilodeau(Charles-Henri)</v>
          </cell>
          <cell r="F2541" t="str">
            <v>660 1ère Rue  C.P. 75</v>
          </cell>
          <cell r="G2541" t="str">
            <v>L'Ascension-de-Notre-Seigneur</v>
          </cell>
          <cell r="H2541" t="str">
            <v>G0W1Y0</v>
          </cell>
          <cell r="I2541">
            <v>418</v>
          </cell>
          <cell r="J2541">
            <v>3473329</v>
          </cell>
          <cell r="K2541">
            <v>13</v>
          </cell>
          <cell r="L2541">
            <v>309</v>
          </cell>
        </row>
        <row r="2542">
          <cell r="A2542">
            <v>1475748</v>
          </cell>
          <cell r="B2542" t="str">
            <v>17</v>
          </cell>
          <cell r="C2542" t="str">
            <v>Centre-du-Québec</v>
          </cell>
          <cell r="D2542" t="str">
            <v>Doyon(Gérald)</v>
          </cell>
          <cell r="F2542" t="str">
            <v>3315, chemin Tourville</v>
          </cell>
          <cell r="G2542" t="str">
            <v>Saint-Nicéphore</v>
          </cell>
          <cell r="H2542" t="str">
            <v>J2A3Y4</v>
          </cell>
          <cell r="I2542">
            <v>819</v>
          </cell>
          <cell r="J2542">
            <v>3987564</v>
          </cell>
          <cell r="K2542">
            <v>12</v>
          </cell>
        </row>
        <row r="2543">
          <cell r="A2543">
            <v>1475771</v>
          </cell>
          <cell r="B2543" t="str">
            <v>17</v>
          </cell>
          <cell r="C2543" t="str">
            <v>Centre-du-Québec</v>
          </cell>
          <cell r="D2543" t="str">
            <v>Dubois(Lionel)</v>
          </cell>
          <cell r="F2543" t="str">
            <v>92, rang 6</v>
          </cell>
          <cell r="G2543" t="str">
            <v>Saint-Rosaire</v>
          </cell>
          <cell r="H2543" t="str">
            <v>G0Z1K0</v>
          </cell>
          <cell r="I2543">
            <v>819</v>
          </cell>
          <cell r="J2543">
            <v>7580709</v>
          </cell>
          <cell r="K2543">
            <v>10</v>
          </cell>
          <cell r="L2543">
            <v>3186</v>
          </cell>
        </row>
        <row r="2544">
          <cell r="A2544">
            <v>1475789</v>
          </cell>
          <cell r="B2544" t="str">
            <v>17</v>
          </cell>
          <cell r="C2544" t="str">
            <v>Centre-du-Québec</v>
          </cell>
          <cell r="D2544" t="str">
            <v>Dubois(Nathalie)</v>
          </cell>
          <cell r="F2544" t="str">
            <v>948, Rang 9</v>
          </cell>
          <cell r="G2544" t="str">
            <v>Saint-Félix-de-Kingsey</v>
          </cell>
          <cell r="H2544" t="str">
            <v>J0B2T0</v>
          </cell>
          <cell r="I2544">
            <v>819</v>
          </cell>
          <cell r="J2544">
            <v>8482626</v>
          </cell>
          <cell r="K2544">
            <v>27</v>
          </cell>
          <cell r="L2544">
            <v>3946</v>
          </cell>
          <cell r="M2544">
            <v>27</v>
          </cell>
          <cell r="N2544">
            <v>1070</v>
          </cell>
        </row>
        <row r="2545">
          <cell r="A2545">
            <v>1475961</v>
          </cell>
          <cell r="B2545" t="str">
            <v>03</v>
          </cell>
          <cell r="C2545" t="str">
            <v>Capitale-Nationale</v>
          </cell>
          <cell r="D2545" t="str">
            <v>Gestion Berlaber inc.</v>
          </cell>
          <cell r="E2545" t="str">
            <v>Bernier(Jean-Claude)</v>
          </cell>
          <cell r="F2545" t="str">
            <v>2375, boul. de Comporté</v>
          </cell>
          <cell r="G2545" t="str">
            <v>La Malbaie</v>
          </cell>
          <cell r="H2545" t="str">
            <v>G5A3C6</v>
          </cell>
          <cell r="I2545">
            <v>418</v>
          </cell>
          <cell r="J2545">
            <v>6653977</v>
          </cell>
          <cell r="K2545">
            <v>48</v>
          </cell>
          <cell r="L2545">
            <v>3954</v>
          </cell>
          <cell r="M2545">
            <v>54</v>
          </cell>
        </row>
        <row r="2546">
          <cell r="A2546">
            <v>1476027</v>
          </cell>
          <cell r="B2546" t="str">
            <v>02</v>
          </cell>
          <cell r="C2546" t="str">
            <v>Saguenay-Lac-Saint-Jean</v>
          </cell>
          <cell r="D2546" t="str">
            <v>Boily(Alexandre)</v>
          </cell>
          <cell r="F2546" t="str">
            <v>2646 route 169</v>
          </cell>
          <cell r="G2546" t="str">
            <v>Chambord</v>
          </cell>
          <cell r="H2546" t="str">
            <v>G0W1G0</v>
          </cell>
          <cell r="I2546">
            <v>418</v>
          </cell>
          <cell r="J2546">
            <v>3421189</v>
          </cell>
          <cell r="K2546">
            <v>36</v>
          </cell>
          <cell r="L2546">
            <v>5702</v>
          </cell>
          <cell r="M2546">
            <v>36</v>
          </cell>
        </row>
        <row r="2547">
          <cell r="A2547">
            <v>1476068</v>
          </cell>
          <cell r="B2547" t="str">
            <v>02</v>
          </cell>
          <cell r="C2547" t="str">
            <v>Saguenay-Lac-Saint-Jean</v>
          </cell>
          <cell r="D2547" t="str">
            <v>Bouchard(Camil)</v>
          </cell>
          <cell r="F2547" t="str">
            <v>6711 chemin St-François</v>
          </cell>
          <cell r="G2547" t="str">
            <v>Alma</v>
          </cell>
          <cell r="H2547" t="str">
            <v>G8E1A3</v>
          </cell>
          <cell r="I2547">
            <v>418</v>
          </cell>
          <cell r="J2547">
            <v>3475606</v>
          </cell>
          <cell r="K2547">
            <v>37</v>
          </cell>
          <cell r="L2547">
            <v>6330</v>
          </cell>
          <cell r="M2547">
            <v>39</v>
          </cell>
          <cell r="N2547">
            <v>7240</v>
          </cell>
        </row>
        <row r="2548">
          <cell r="A2548">
            <v>1476142</v>
          </cell>
          <cell r="B2548" t="str">
            <v>05</v>
          </cell>
          <cell r="C2548" t="str">
            <v>Estrie</v>
          </cell>
          <cell r="D2548" t="str">
            <v>Beaudoin(Pierre)</v>
          </cell>
          <cell r="F2548" t="str">
            <v>130, Grand Rue, C.P. 96</v>
          </cell>
          <cell r="G2548" t="str">
            <v>Sainte-Catherine-de-Hatley</v>
          </cell>
          <cell r="H2548" t="str">
            <v>J0B1W0</v>
          </cell>
          <cell r="I2548">
            <v>819</v>
          </cell>
          <cell r="J2548">
            <v>8473299</v>
          </cell>
          <cell r="K2548">
            <v>18</v>
          </cell>
          <cell r="L2548">
            <v>631</v>
          </cell>
          <cell r="M2548">
            <v>18</v>
          </cell>
          <cell r="N2548">
            <v>2521</v>
          </cell>
        </row>
        <row r="2549">
          <cell r="A2549">
            <v>1476233</v>
          </cell>
          <cell r="B2549" t="str">
            <v>17</v>
          </cell>
          <cell r="C2549" t="str">
            <v>Centre-du-Québec</v>
          </cell>
          <cell r="D2549" t="str">
            <v>Carrier(Simon)</v>
          </cell>
          <cell r="F2549" t="str">
            <v>1776, rue Dublin</v>
          </cell>
          <cell r="G2549" t="str">
            <v>Inverness</v>
          </cell>
          <cell r="H2549" t="str">
            <v>G0S1K0</v>
          </cell>
          <cell r="I2549">
            <v>418</v>
          </cell>
          <cell r="J2549">
            <v>4537730</v>
          </cell>
          <cell r="K2549">
            <v>21</v>
          </cell>
          <cell r="L2549">
            <v>2060</v>
          </cell>
          <cell r="M2549">
            <v>18</v>
          </cell>
          <cell r="N2549">
            <v>2263</v>
          </cell>
        </row>
        <row r="2550">
          <cell r="A2550">
            <v>1476274</v>
          </cell>
          <cell r="B2550" t="str">
            <v>12</v>
          </cell>
          <cell r="C2550" t="str">
            <v>Chaudière-Appalaches</v>
          </cell>
          <cell r="D2550" t="str">
            <v>Fugère(Marcel)</v>
          </cell>
          <cell r="F2550" t="str">
            <v>1091, rang 8 Sud</v>
          </cell>
          <cell r="G2550" t="str">
            <v>Adstock</v>
          </cell>
          <cell r="H2550" t="str">
            <v>G0N1S0</v>
          </cell>
          <cell r="I2550">
            <v>418</v>
          </cell>
          <cell r="J2550">
            <v>3381334</v>
          </cell>
          <cell r="K2550">
            <v>39</v>
          </cell>
          <cell r="L2550">
            <v>5410</v>
          </cell>
          <cell r="M2550">
            <v>38</v>
          </cell>
          <cell r="N2550">
            <v>9028</v>
          </cell>
        </row>
        <row r="2551">
          <cell r="A2551">
            <v>1476282</v>
          </cell>
          <cell r="B2551" t="str">
            <v>17</v>
          </cell>
          <cell r="C2551" t="str">
            <v>Centre-du-Québec</v>
          </cell>
          <cell r="D2551" t="str">
            <v>Gagné(Francis)</v>
          </cell>
          <cell r="E2551" t="str">
            <v>Gagné(Francis)</v>
          </cell>
          <cell r="F2551" t="str">
            <v>2619, Rang 8</v>
          </cell>
          <cell r="G2551" t="str">
            <v>Inverness</v>
          </cell>
          <cell r="H2551" t="str">
            <v>G0S1K0</v>
          </cell>
          <cell r="I2551">
            <v>418</v>
          </cell>
          <cell r="J2551">
            <v>4532682</v>
          </cell>
          <cell r="K2551">
            <v>20</v>
          </cell>
          <cell r="L2551">
            <v>3507</v>
          </cell>
          <cell r="M2551">
            <v>19</v>
          </cell>
          <cell r="N2551">
            <v>3507</v>
          </cell>
        </row>
        <row r="2552">
          <cell r="A2552">
            <v>1476381</v>
          </cell>
          <cell r="B2552" t="str">
            <v>05</v>
          </cell>
          <cell r="C2552" t="str">
            <v>Estrie</v>
          </cell>
          <cell r="D2552" t="str">
            <v>Grant(Gwyneth)</v>
          </cell>
          <cell r="F2552" t="str">
            <v>146, route 143</v>
          </cell>
          <cell r="G2552" t="str">
            <v>Ulverton</v>
          </cell>
          <cell r="H2552" t="str">
            <v>J0B2B0</v>
          </cell>
          <cell r="I2552">
            <v>819</v>
          </cell>
          <cell r="J2552">
            <v>8262469</v>
          </cell>
          <cell r="K2552">
            <v>15</v>
          </cell>
          <cell r="L2552">
            <v>1354</v>
          </cell>
          <cell r="M2552">
            <v>16</v>
          </cell>
          <cell r="N2552">
            <v>1277</v>
          </cell>
        </row>
        <row r="2553">
          <cell r="A2553">
            <v>1476431</v>
          </cell>
          <cell r="B2553" t="str">
            <v>05</v>
          </cell>
          <cell r="C2553" t="str">
            <v>Estrie</v>
          </cell>
          <cell r="D2553" t="str">
            <v>Gravel(Victoria)</v>
          </cell>
          <cell r="E2553" t="str">
            <v>Gravel(Adrien)</v>
          </cell>
          <cell r="F2553" t="str">
            <v>5023, Route 222</v>
          </cell>
          <cell r="G2553" t="str">
            <v>Valcourt</v>
          </cell>
          <cell r="H2553" t="str">
            <v>J0E2L0</v>
          </cell>
          <cell r="I2553">
            <v>450</v>
          </cell>
          <cell r="J2553">
            <v>5322234</v>
          </cell>
          <cell r="K2553">
            <v>43</v>
          </cell>
          <cell r="L2553">
            <v>2604</v>
          </cell>
          <cell r="M2553">
            <v>40</v>
          </cell>
          <cell r="N2553">
            <v>4087</v>
          </cell>
        </row>
        <row r="2554">
          <cell r="A2554">
            <v>1476472</v>
          </cell>
          <cell r="B2554" t="str">
            <v>05</v>
          </cell>
          <cell r="C2554" t="str">
            <v>Estrie</v>
          </cell>
          <cell r="D2554" t="str">
            <v>Grenier(Robert)</v>
          </cell>
          <cell r="F2554" t="str">
            <v>1821, route 210</v>
          </cell>
          <cell r="G2554" t="str">
            <v>Saint-Isidore-de-Clifton</v>
          </cell>
          <cell r="H2554" t="str">
            <v>J0B2X0</v>
          </cell>
          <cell r="I2554">
            <v>819</v>
          </cell>
          <cell r="J2554">
            <v>8892556</v>
          </cell>
          <cell r="K2554">
            <v>23</v>
          </cell>
          <cell r="L2554">
            <v>2055</v>
          </cell>
          <cell r="M2554">
            <v>20</v>
          </cell>
          <cell r="N2554">
            <v>4872</v>
          </cell>
        </row>
        <row r="2555">
          <cell r="A2555">
            <v>1476498</v>
          </cell>
          <cell r="B2555" t="str">
            <v>12</v>
          </cell>
          <cell r="C2555" t="str">
            <v>Chaudière-Appalaches</v>
          </cell>
          <cell r="D2555" t="str">
            <v>Allaire(Roger)</v>
          </cell>
          <cell r="F2555" t="str">
            <v>8253, Rang 6</v>
          </cell>
          <cell r="G2555" t="str">
            <v>Disraeli</v>
          </cell>
          <cell r="H2555" t="str">
            <v>G0N1E0</v>
          </cell>
          <cell r="I2555">
            <v>418</v>
          </cell>
          <cell r="J2555">
            <v>4493718</v>
          </cell>
          <cell r="K2555">
            <v>30</v>
          </cell>
          <cell r="L2555">
            <v>6041</v>
          </cell>
        </row>
        <row r="2556">
          <cell r="A2556">
            <v>1476514</v>
          </cell>
          <cell r="B2556" t="str">
            <v>05</v>
          </cell>
          <cell r="C2556" t="str">
            <v>Estrie</v>
          </cell>
          <cell r="D2556" t="str">
            <v>Grey(David)</v>
          </cell>
          <cell r="F2556" t="str">
            <v>250, ch. Wheeler, R.R.5</v>
          </cell>
          <cell r="G2556" t="str">
            <v>Cookshire-Eaton</v>
          </cell>
          <cell r="H2556" t="str">
            <v>J0B1M0</v>
          </cell>
          <cell r="I2556">
            <v>819</v>
          </cell>
          <cell r="J2556">
            <v>8753205</v>
          </cell>
          <cell r="K2556">
            <v>13</v>
          </cell>
          <cell r="L2556">
            <v>3998</v>
          </cell>
          <cell r="M2556">
            <v>17</v>
          </cell>
          <cell r="N2556">
            <v>1695</v>
          </cell>
        </row>
        <row r="2557">
          <cell r="A2557">
            <v>1476647</v>
          </cell>
          <cell r="B2557" t="str">
            <v>05</v>
          </cell>
          <cell r="C2557" t="str">
            <v>Estrie</v>
          </cell>
          <cell r="D2557" t="str">
            <v>Guillemette(Henri-Paul)</v>
          </cell>
          <cell r="F2557" t="str">
            <v>127, rte 108</v>
          </cell>
          <cell r="G2557" t="str">
            <v>Lingwick</v>
          </cell>
          <cell r="H2557" t="str">
            <v>J0B2Z0</v>
          </cell>
          <cell r="I2557">
            <v>819</v>
          </cell>
          <cell r="J2557">
            <v>8773136</v>
          </cell>
          <cell r="K2557">
            <v>24</v>
          </cell>
          <cell r="L2557">
            <v>236</v>
          </cell>
          <cell r="M2557">
            <v>31</v>
          </cell>
          <cell r="N2557">
            <v>4788</v>
          </cell>
        </row>
        <row r="2558">
          <cell r="A2558">
            <v>1476654</v>
          </cell>
          <cell r="B2558" t="str">
            <v>05</v>
          </cell>
          <cell r="C2558" t="str">
            <v>Estrie</v>
          </cell>
          <cell r="D2558" t="str">
            <v>Guillette(Jean-Guy)</v>
          </cell>
          <cell r="F2558" t="str">
            <v>1103, rte 214</v>
          </cell>
          <cell r="G2558" t="str">
            <v>Bury</v>
          </cell>
          <cell r="H2558" t="str">
            <v>J0B1J0</v>
          </cell>
          <cell r="I2558">
            <v>819</v>
          </cell>
          <cell r="J2558">
            <v>6571026</v>
          </cell>
          <cell r="K2558">
            <v>24</v>
          </cell>
          <cell r="L2558">
            <v>1578</v>
          </cell>
          <cell r="M2558">
            <v>18</v>
          </cell>
          <cell r="N2558">
            <v>2267</v>
          </cell>
        </row>
        <row r="2559">
          <cell r="A2559">
            <v>1476696</v>
          </cell>
          <cell r="B2559" t="str">
            <v>05</v>
          </cell>
          <cell r="C2559" t="str">
            <v>Estrie</v>
          </cell>
          <cell r="D2559" t="str">
            <v>Hamel(Sylvain)</v>
          </cell>
          <cell r="F2559" t="str">
            <v>340, rang 6</v>
          </cell>
          <cell r="G2559" t="str">
            <v>Saint-Georges-de-Windsor</v>
          </cell>
          <cell r="H2559" t="str">
            <v>J0A1J0</v>
          </cell>
          <cell r="I2559">
            <v>819</v>
          </cell>
          <cell r="J2559">
            <v>8453340</v>
          </cell>
          <cell r="K2559">
            <v>22</v>
          </cell>
          <cell r="M2559">
            <v>24</v>
          </cell>
          <cell r="N2559">
            <v>2504</v>
          </cell>
        </row>
        <row r="2560">
          <cell r="A2560">
            <v>1476779</v>
          </cell>
          <cell r="B2560" t="str">
            <v>05</v>
          </cell>
          <cell r="C2560" t="str">
            <v>Estrie</v>
          </cell>
          <cell r="D2560" t="str">
            <v>Bégin(Daniel)</v>
          </cell>
          <cell r="F2560" t="str">
            <v>250, rang 7</v>
          </cell>
          <cell r="G2560" t="str">
            <v>Saint-Isidore-de-Clifton</v>
          </cell>
          <cell r="H2560" t="str">
            <v>J0B2X0</v>
          </cell>
          <cell r="I2560">
            <v>819</v>
          </cell>
          <cell r="J2560">
            <v>6589090</v>
          </cell>
          <cell r="K2560">
            <v>46</v>
          </cell>
          <cell r="L2560">
            <v>8457</v>
          </cell>
          <cell r="M2560">
            <v>40</v>
          </cell>
          <cell r="N2560">
            <v>8153</v>
          </cell>
        </row>
        <row r="2561">
          <cell r="A2561">
            <v>1476878</v>
          </cell>
          <cell r="B2561" t="str">
            <v>05</v>
          </cell>
          <cell r="C2561" t="str">
            <v>Estrie</v>
          </cell>
          <cell r="D2561" t="str">
            <v>Hatch(Christopher)</v>
          </cell>
          <cell r="F2561" t="str">
            <v>2835, chemin Tomifobia, R.R. 3</v>
          </cell>
          <cell r="G2561" t="str">
            <v>Ogden</v>
          </cell>
          <cell r="H2561" t="str">
            <v>J0B3E0</v>
          </cell>
          <cell r="I2561">
            <v>819</v>
          </cell>
          <cell r="J2561">
            <v>8762198</v>
          </cell>
          <cell r="K2561">
            <v>123</v>
          </cell>
          <cell r="L2561">
            <v>20440</v>
          </cell>
          <cell r="M2561">
            <v>116</v>
          </cell>
          <cell r="N2561">
            <v>21365</v>
          </cell>
        </row>
        <row r="2562">
          <cell r="A2562">
            <v>1476894</v>
          </cell>
          <cell r="B2562" t="str">
            <v>05</v>
          </cell>
          <cell r="C2562" t="str">
            <v>Estrie</v>
          </cell>
          <cell r="D2562" t="str">
            <v>Hauver(Georges)</v>
          </cell>
          <cell r="F2562" t="str">
            <v>87, chemin des Loyalistes</v>
          </cell>
          <cell r="G2562" t="str">
            <v>Stukely-Sud</v>
          </cell>
          <cell r="H2562" t="str">
            <v>J0E2J0</v>
          </cell>
          <cell r="I2562">
            <v>450</v>
          </cell>
          <cell r="J2562">
            <v>2973005</v>
          </cell>
          <cell r="K2562">
            <v>17</v>
          </cell>
          <cell r="L2562">
            <v>524</v>
          </cell>
          <cell r="M2562">
            <v>16</v>
          </cell>
          <cell r="N2562">
            <v>4690</v>
          </cell>
        </row>
        <row r="2563">
          <cell r="A2563">
            <v>1476902</v>
          </cell>
          <cell r="B2563" t="str">
            <v>05</v>
          </cell>
          <cell r="C2563" t="str">
            <v>Estrie</v>
          </cell>
          <cell r="D2563" t="str">
            <v>Head(Michael)</v>
          </cell>
          <cell r="F2563" t="str">
            <v>139, ch. West Hill</v>
          </cell>
          <cell r="G2563" t="str">
            <v>Potton</v>
          </cell>
          <cell r="H2563" t="str">
            <v>J0E1X0</v>
          </cell>
          <cell r="I2563">
            <v>450</v>
          </cell>
          <cell r="J2563">
            <v>2923748</v>
          </cell>
          <cell r="K2563">
            <v>18</v>
          </cell>
          <cell r="M2563">
            <v>20</v>
          </cell>
          <cell r="N2563">
            <v>3240</v>
          </cell>
        </row>
        <row r="2564">
          <cell r="A2564">
            <v>1476910</v>
          </cell>
          <cell r="B2564" t="str">
            <v>05</v>
          </cell>
          <cell r="C2564" t="str">
            <v>Estrie</v>
          </cell>
          <cell r="D2564" t="str">
            <v>Henderson(Wellman)</v>
          </cell>
          <cell r="F2564" t="str">
            <v>485 Lawrence Road R.R. 1</v>
          </cell>
          <cell r="G2564" t="str">
            <v>Cookshire-Eaton</v>
          </cell>
          <cell r="H2564" t="str">
            <v>J0B1M0</v>
          </cell>
          <cell r="I2564">
            <v>819</v>
          </cell>
          <cell r="J2564">
            <v>8753564</v>
          </cell>
          <cell r="K2564">
            <v>47</v>
          </cell>
          <cell r="L2564">
            <v>5100</v>
          </cell>
          <cell r="M2564">
            <v>42</v>
          </cell>
          <cell r="N2564">
            <v>4023</v>
          </cell>
        </row>
        <row r="2565">
          <cell r="A2565">
            <v>1477009</v>
          </cell>
          <cell r="B2565" t="str">
            <v>05</v>
          </cell>
          <cell r="C2565" t="str">
            <v>Estrie</v>
          </cell>
          <cell r="D2565" t="str">
            <v>Hodge(Graham)</v>
          </cell>
          <cell r="F2565" t="str">
            <v>835, chemin Learned Plain</v>
          </cell>
          <cell r="G2565" t="str">
            <v>Cookshire-Eaton</v>
          </cell>
          <cell r="H2565" t="str">
            <v>J0B1M0</v>
          </cell>
          <cell r="I2565">
            <v>819</v>
          </cell>
          <cell r="J2565">
            <v>8755770</v>
          </cell>
          <cell r="K2565">
            <v>99</v>
          </cell>
          <cell r="L2565">
            <v>2381</v>
          </cell>
          <cell r="M2565">
            <v>102</v>
          </cell>
          <cell r="N2565">
            <v>16853</v>
          </cell>
        </row>
        <row r="2566">
          <cell r="A2566">
            <v>1477058</v>
          </cell>
          <cell r="B2566" t="str">
            <v>05</v>
          </cell>
          <cell r="C2566" t="str">
            <v>Estrie</v>
          </cell>
          <cell r="D2566" t="str">
            <v>Belcourt(Marcel)</v>
          </cell>
          <cell r="F2566" t="str">
            <v>714 Laurier</v>
          </cell>
          <cell r="G2566" t="str">
            <v>Asbestos</v>
          </cell>
          <cell r="H2566" t="str">
            <v>J1T2J3</v>
          </cell>
          <cell r="I2566">
            <v>819</v>
          </cell>
          <cell r="J2566">
            <v>8792530</v>
          </cell>
          <cell r="K2566">
            <v>18</v>
          </cell>
          <cell r="L2566">
            <v>340</v>
          </cell>
          <cell r="M2566">
            <v>18</v>
          </cell>
          <cell r="N2566">
            <v>3091</v>
          </cell>
        </row>
        <row r="2567">
          <cell r="A2567">
            <v>1477140</v>
          </cell>
          <cell r="B2567" t="str">
            <v>05</v>
          </cell>
          <cell r="C2567" t="str">
            <v>Estrie</v>
          </cell>
          <cell r="D2567" t="str">
            <v>Bergeron(André)</v>
          </cell>
          <cell r="F2567" t="str">
            <v>527, chemin 2e Rang</v>
          </cell>
          <cell r="G2567" t="str">
            <v>Sherbrooke</v>
          </cell>
          <cell r="H2567" t="str">
            <v>J1C0B1</v>
          </cell>
          <cell r="I2567">
            <v>819</v>
          </cell>
          <cell r="J2567">
            <v>8461702</v>
          </cell>
          <cell r="M2567">
            <v>18</v>
          </cell>
        </row>
        <row r="2568">
          <cell r="A2568">
            <v>1477173</v>
          </cell>
          <cell r="B2568" t="str">
            <v>05</v>
          </cell>
          <cell r="C2568" t="str">
            <v>Estrie</v>
          </cell>
          <cell r="D2568" t="str">
            <v>Bergeron(Gilles)</v>
          </cell>
          <cell r="F2568" t="str">
            <v>576, chemin du 4e Rang</v>
          </cell>
          <cell r="G2568" t="str">
            <v>Sherbrooke</v>
          </cell>
          <cell r="H2568" t="str">
            <v>J1C0A1</v>
          </cell>
          <cell r="I2568">
            <v>819</v>
          </cell>
          <cell r="J2568">
            <v>8464792</v>
          </cell>
          <cell r="K2568">
            <v>28</v>
          </cell>
          <cell r="L2568">
            <v>2542</v>
          </cell>
          <cell r="M2568">
            <v>27</v>
          </cell>
          <cell r="N2568">
            <v>7182</v>
          </cell>
        </row>
        <row r="2569">
          <cell r="A2569">
            <v>1477264</v>
          </cell>
          <cell r="B2569" t="str">
            <v>05</v>
          </cell>
          <cell r="C2569" t="str">
            <v>Estrie</v>
          </cell>
          <cell r="D2569" t="str">
            <v>Bernier(Alain)</v>
          </cell>
          <cell r="F2569" t="str">
            <v>411, ch. Roy Sud</v>
          </cell>
          <cell r="G2569" t="str">
            <v>Weedon</v>
          </cell>
          <cell r="H2569" t="str">
            <v>J0B3J0</v>
          </cell>
          <cell r="I2569">
            <v>819</v>
          </cell>
          <cell r="J2569">
            <v>8773748</v>
          </cell>
          <cell r="K2569">
            <v>28</v>
          </cell>
          <cell r="L2569">
            <v>8329</v>
          </cell>
          <cell r="M2569">
            <v>22</v>
          </cell>
          <cell r="N2569">
            <v>7107</v>
          </cell>
        </row>
        <row r="2570">
          <cell r="A2570">
            <v>1477280</v>
          </cell>
          <cell r="B2570" t="str">
            <v>05</v>
          </cell>
          <cell r="C2570" t="str">
            <v>Estrie</v>
          </cell>
          <cell r="D2570" t="str">
            <v>Bernier(Jean-Luc)</v>
          </cell>
          <cell r="F2570" t="str">
            <v>2312 ch. Péloquin</v>
          </cell>
          <cell r="G2570" t="str">
            <v>Weedon</v>
          </cell>
          <cell r="H2570" t="str">
            <v>J0B3J0</v>
          </cell>
          <cell r="I2570">
            <v>819</v>
          </cell>
          <cell r="J2570">
            <v>8772688</v>
          </cell>
          <cell r="K2570">
            <v>23</v>
          </cell>
          <cell r="L2570">
            <v>1411</v>
          </cell>
          <cell r="M2570">
            <v>19</v>
          </cell>
          <cell r="N2570">
            <v>2763</v>
          </cell>
        </row>
        <row r="2571">
          <cell r="A2571">
            <v>1477348</v>
          </cell>
          <cell r="B2571" t="str">
            <v>05</v>
          </cell>
          <cell r="C2571" t="str">
            <v>Estrie</v>
          </cell>
          <cell r="D2571" t="str">
            <v>St-Jacques(Roger)</v>
          </cell>
          <cell r="F2571" t="str">
            <v>200 3e Rg O.</v>
          </cell>
          <cell r="G2571" t="str">
            <v>Stoke</v>
          </cell>
          <cell r="H2571" t="str">
            <v>J0B3G0</v>
          </cell>
          <cell r="I2571">
            <v>819</v>
          </cell>
          <cell r="J2571">
            <v>5628691</v>
          </cell>
          <cell r="K2571">
            <v>67</v>
          </cell>
          <cell r="L2571">
            <v>2722</v>
          </cell>
          <cell r="M2571">
            <v>62</v>
          </cell>
          <cell r="N2571">
            <v>3378</v>
          </cell>
        </row>
        <row r="2572">
          <cell r="A2572">
            <v>1477355</v>
          </cell>
          <cell r="B2572" t="str">
            <v>05</v>
          </cell>
          <cell r="C2572" t="str">
            <v>Estrie</v>
          </cell>
          <cell r="D2572" t="str">
            <v>Berwick(Randy)</v>
          </cell>
          <cell r="F2572" t="str">
            <v>745, ch. de la Diligence</v>
          </cell>
          <cell r="G2572" t="str">
            <v>Stukely-Sud</v>
          </cell>
          <cell r="H2572" t="str">
            <v>J0E2J0</v>
          </cell>
          <cell r="I2572">
            <v>450</v>
          </cell>
          <cell r="J2572">
            <v>2972425</v>
          </cell>
          <cell r="K2572">
            <v>24</v>
          </cell>
          <cell r="M2572">
            <v>21</v>
          </cell>
        </row>
        <row r="2573">
          <cell r="A2573">
            <v>1477447</v>
          </cell>
          <cell r="B2573" t="str">
            <v>05</v>
          </cell>
          <cell r="C2573" t="str">
            <v>Estrie</v>
          </cell>
          <cell r="D2573" t="str">
            <v>Jersey(Kenneth Clyde)</v>
          </cell>
          <cell r="F2573" t="str">
            <v>87, Sugarloaf Pound Rd</v>
          </cell>
          <cell r="G2573" t="str">
            <v>Potton</v>
          </cell>
          <cell r="H2573" t="str">
            <v>J0E1X0</v>
          </cell>
          <cell r="I2573">
            <v>450</v>
          </cell>
          <cell r="J2573">
            <v>2923706</v>
          </cell>
          <cell r="K2573">
            <v>34</v>
          </cell>
          <cell r="L2573">
            <v>5176</v>
          </cell>
          <cell r="M2573">
            <v>33</v>
          </cell>
          <cell r="N2573">
            <v>989</v>
          </cell>
        </row>
        <row r="2574">
          <cell r="A2574">
            <v>1477462</v>
          </cell>
          <cell r="B2574" t="str">
            <v>05</v>
          </cell>
          <cell r="C2574" t="str">
            <v>Estrie</v>
          </cell>
          <cell r="D2574" t="str">
            <v>Jetté(Jules)</v>
          </cell>
          <cell r="F2574" t="str">
            <v>2434, rte 112</v>
          </cell>
          <cell r="G2574" t="str">
            <v>Stukely-Sud</v>
          </cell>
          <cell r="H2574" t="str">
            <v>J0E2J0</v>
          </cell>
          <cell r="I2574">
            <v>450</v>
          </cell>
          <cell r="J2574">
            <v>5391800</v>
          </cell>
          <cell r="K2574">
            <v>11</v>
          </cell>
          <cell r="L2574">
            <v>1170</v>
          </cell>
        </row>
        <row r="2575">
          <cell r="A2575">
            <v>1477488</v>
          </cell>
          <cell r="B2575" t="str">
            <v>05</v>
          </cell>
          <cell r="C2575" t="str">
            <v>Estrie</v>
          </cell>
          <cell r="D2575" t="str">
            <v>Jewett(Conrad Simms)</v>
          </cell>
          <cell r="E2575" t="str">
            <v>Jewett(Conrad Simms)</v>
          </cell>
          <cell r="F2575" t="str">
            <v>355, chemin du Lac</v>
          </cell>
          <cell r="G2575" t="str">
            <v>Potton</v>
          </cell>
          <cell r="H2575" t="str">
            <v>J0E1X0</v>
          </cell>
          <cell r="I2575">
            <v>450</v>
          </cell>
          <cell r="J2575">
            <v>2920124</v>
          </cell>
          <cell r="K2575">
            <v>37</v>
          </cell>
          <cell r="L2575">
            <v>4309</v>
          </cell>
          <cell r="M2575">
            <v>32</v>
          </cell>
          <cell r="N2575">
            <v>3607</v>
          </cell>
        </row>
        <row r="2576">
          <cell r="A2576">
            <v>1477546</v>
          </cell>
          <cell r="B2576" t="str">
            <v>02</v>
          </cell>
          <cell r="C2576" t="str">
            <v>Saguenay-Lac-Saint-Jean</v>
          </cell>
          <cell r="D2576" t="str">
            <v>Larouche(Christian et Martin)</v>
          </cell>
          <cell r="E2576" t="str">
            <v>Larouche(Martin)</v>
          </cell>
          <cell r="F2576" t="str">
            <v>4663 chemin St-Louis</v>
          </cell>
          <cell r="G2576" t="str">
            <v>Alma</v>
          </cell>
          <cell r="H2576" t="str">
            <v>G8E1A7</v>
          </cell>
          <cell r="I2576">
            <v>418</v>
          </cell>
          <cell r="J2576">
            <v>3475854</v>
          </cell>
          <cell r="K2576">
            <v>33</v>
          </cell>
          <cell r="L2576">
            <v>6017</v>
          </cell>
          <cell r="M2576">
            <v>33</v>
          </cell>
        </row>
        <row r="2577">
          <cell r="A2577">
            <v>1477587</v>
          </cell>
          <cell r="B2577" t="str">
            <v>05</v>
          </cell>
          <cell r="C2577" t="str">
            <v>Estrie</v>
          </cell>
          <cell r="D2577" t="str">
            <v>Johnson(Jeffrey)</v>
          </cell>
          <cell r="F2577" t="str">
            <v>6225, rte 143</v>
          </cell>
          <cell r="G2577" t="str">
            <v>Waterville</v>
          </cell>
          <cell r="H2577" t="str">
            <v>J0B3H0</v>
          </cell>
          <cell r="I2577">
            <v>819</v>
          </cell>
          <cell r="J2577">
            <v>8372059</v>
          </cell>
          <cell r="K2577">
            <v>36</v>
          </cell>
          <cell r="L2577">
            <v>3370</v>
          </cell>
          <cell r="M2577">
            <v>33</v>
          </cell>
        </row>
        <row r="2578">
          <cell r="A2578">
            <v>1477645</v>
          </cell>
          <cell r="B2578" t="str">
            <v>05</v>
          </cell>
          <cell r="C2578" t="str">
            <v>Estrie</v>
          </cell>
          <cell r="D2578" t="str">
            <v>Keenan-Adank(Patricia)</v>
          </cell>
          <cell r="E2578" t="str">
            <v>Keenan-Adank(Patricia)</v>
          </cell>
          <cell r="F2578" t="str">
            <v>672, ch. de la Rivière</v>
          </cell>
          <cell r="G2578" t="str">
            <v>Saint-François-Xavier-de-Brompton</v>
          </cell>
          <cell r="H2578" t="str">
            <v>J0B2V0</v>
          </cell>
          <cell r="I2578">
            <v>819</v>
          </cell>
          <cell r="J2578">
            <v>8459097</v>
          </cell>
          <cell r="K2578">
            <v>20</v>
          </cell>
          <cell r="L2578">
            <v>3475</v>
          </cell>
          <cell r="M2578">
            <v>18</v>
          </cell>
          <cell r="N2578">
            <v>2541</v>
          </cell>
        </row>
        <row r="2579">
          <cell r="A2579">
            <v>1477678</v>
          </cell>
          <cell r="B2579" t="str">
            <v>05</v>
          </cell>
          <cell r="C2579" t="str">
            <v>Estrie</v>
          </cell>
          <cell r="D2579" t="str">
            <v>Kerr(Bruce)</v>
          </cell>
          <cell r="F2579" t="str">
            <v>483, Stokes</v>
          </cell>
          <cell r="G2579" t="str">
            <v>Bury</v>
          </cell>
          <cell r="H2579" t="str">
            <v>J0B1J0</v>
          </cell>
          <cell r="I2579">
            <v>819</v>
          </cell>
          <cell r="J2579">
            <v>8723290</v>
          </cell>
          <cell r="K2579">
            <v>16</v>
          </cell>
          <cell r="M2579">
            <v>15</v>
          </cell>
          <cell r="N2579">
            <v>520</v>
          </cell>
        </row>
        <row r="2580">
          <cell r="A2580">
            <v>1477702</v>
          </cell>
          <cell r="B2580" t="str">
            <v>05</v>
          </cell>
          <cell r="C2580" t="str">
            <v>Estrie</v>
          </cell>
          <cell r="D2580" t="str">
            <v>Kerr(Debra)</v>
          </cell>
          <cell r="F2580" t="str">
            <v>361 Jordan Hill</v>
          </cell>
          <cell r="G2580" t="str">
            <v>Cookshire-Eaton</v>
          </cell>
          <cell r="H2580" t="str">
            <v>J0B1M0</v>
          </cell>
          <cell r="I2580">
            <v>819</v>
          </cell>
          <cell r="J2580">
            <v>8753588</v>
          </cell>
          <cell r="K2580">
            <v>39</v>
          </cell>
          <cell r="L2580">
            <v>3083</v>
          </cell>
          <cell r="M2580">
            <v>41</v>
          </cell>
          <cell r="N2580">
            <v>2782</v>
          </cell>
        </row>
        <row r="2581">
          <cell r="A2581">
            <v>1477801</v>
          </cell>
          <cell r="B2581" t="str">
            <v>05</v>
          </cell>
          <cell r="C2581" t="str">
            <v>Estrie</v>
          </cell>
          <cell r="D2581" t="str">
            <v>Kirby(Robert)</v>
          </cell>
          <cell r="F2581" t="str">
            <v>350 Ive's Hill</v>
          </cell>
          <cell r="G2581" t="str">
            <v>Compton</v>
          </cell>
          <cell r="H2581" t="str">
            <v>J0B1L0</v>
          </cell>
          <cell r="I2581">
            <v>819</v>
          </cell>
          <cell r="J2581">
            <v>8372598</v>
          </cell>
          <cell r="K2581">
            <v>45</v>
          </cell>
          <cell r="L2581">
            <v>14240</v>
          </cell>
          <cell r="M2581">
            <v>42</v>
          </cell>
          <cell r="N2581">
            <v>13357</v>
          </cell>
        </row>
        <row r="2582">
          <cell r="A2582">
            <v>1477819</v>
          </cell>
          <cell r="B2582" t="str">
            <v>05</v>
          </cell>
          <cell r="C2582" t="str">
            <v>Estrie</v>
          </cell>
          <cell r="D2582" t="str">
            <v>Knowles(James)</v>
          </cell>
          <cell r="E2582" t="str">
            <v>Knowles(Jennifer)</v>
          </cell>
          <cell r="F2582" t="str">
            <v>182, chemin Knowles</v>
          </cell>
          <cell r="G2582" t="str">
            <v>Richmond</v>
          </cell>
          <cell r="H2582" t="str">
            <v>J0B2H0</v>
          </cell>
          <cell r="I2582">
            <v>819</v>
          </cell>
          <cell r="J2582">
            <v>8263857</v>
          </cell>
          <cell r="K2582">
            <v>58</v>
          </cell>
          <cell r="L2582">
            <v>5020</v>
          </cell>
          <cell r="M2582">
            <v>53</v>
          </cell>
          <cell r="N2582">
            <v>9308</v>
          </cell>
        </row>
        <row r="2583">
          <cell r="A2583">
            <v>1477835</v>
          </cell>
          <cell r="B2583" t="str">
            <v>05</v>
          </cell>
          <cell r="C2583" t="str">
            <v>Estrie</v>
          </cell>
          <cell r="D2583" t="str">
            <v>Laberee(Arthur)</v>
          </cell>
          <cell r="F2583" t="str">
            <v>1280, ch. Langlois</v>
          </cell>
          <cell r="G2583" t="str">
            <v>Ayer's Cliff</v>
          </cell>
          <cell r="H2583" t="str">
            <v>J0B1C0</v>
          </cell>
          <cell r="I2583">
            <v>819</v>
          </cell>
          <cell r="J2583">
            <v>8385538</v>
          </cell>
          <cell r="K2583">
            <v>21</v>
          </cell>
          <cell r="L2583">
            <v>3681</v>
          </cell>
          <cell r="M2583">
            <v>26</v>
          </cell>
          <cell r="N2583">
            <v>2880</v>
          </cell>
        </row>
        <row r="2584">
          <cell r="A2584">
            <v>1477926</v>
          </cell>
          <cell r="B2584" t="str">
            <v>05</v>
          </cell>
          <cell r="C2584" t="str">
            <v>Estrie</v>
          </cell>
          <cell r="D2584" t="str">
            <v>Lacasse(Jean)</v>
          </cell>
          <cell r="F2584" t="str">
            <v>590, rang 10</v>
          </cell>
          <cell r="G2584" t="str">
            <v>Windsor</v>
          </cell>
          <cell r="H2584" t="str">
            <v>J1S2X2</v>
          </cell>
          <cell r="I2584">
            <v>819</v>
          </cell>
          <cell r="J2584">
            <v>8454447</v>
          </cell>
          <cell r="K2584">
            <v>21</v>
          </cell>
        </row>
        <row r="2585">
          <cell r="A2585">
            <v>1477934</v>
          </cell>
          <cell r="B2585" t="str">
            <v>05</v>
          </cell>
          <cell r="C2585" t="str">
            <v>Estrie</v>
          </cell>
          <cell r="D2585" t="str">
            <v>Birchler(Rolf)</v>
          </cell>
          <cell r="F2585" t="str">
            <v>1484, chemin Favreau</v>
          </cell>
          <cell r="G2585" t="str">
            <v>Sainte-Edwidge-de-Clifton</v>
          </cell>
          <cell r="H2585" t="str">
            <v>J0B2R0</v>
          </cell>
          <cell r="I2585">
            <v>819</v>
          </cell>
          <cell r="J2585">
            <v>8493391</v>
          </cell>
          <cell r="K2585">
            <v>11</v>
          </cell>
          <cell r="L2585">
            <v>1869</v>
          </cell>
          <cell r="M2585">
            <v>16</v>
          </cell>
          <cell r="N2585">
            <v>2273</v>
          </cell>
        </row>
        <row r="2586">
          <cell r="A2586">
            <v>1477991</v>
          </cell>
          <cell r="B2586" t="str">
            <v>12</v>
          </cell>
          <cell r="C2586" t="str">
            <v>Chaudière-Appalaches</v>
          </cell>
          <cell r="D2586" t="str">
            <v>Binet(Marcel)</v>
          </cell>
          <cell r="F2586" t="str">
            <v>159, rang 1</v>
          </cell>
          <cell r="G2586" t="str">
            <v>Saint-Séverin (de Beauce)</v>
          </cell>
          <cell r="H2586" t="str">
            <v>G0N1V0</v>
          </cell>
          <cell r="I2586">
            <v>418</v>
          </cell>
          <cell r="J2586">
            <v>4262405</v>
          </cell>
          <cell r="K2586">
            <v>53</v>
          </cell>
          <cell r="L2586">
            <v>8366</v>
          </cell>
          <cell r="M2586">
            <v>47</v>
          </cell>
          <cell r="N2586">
            <v>11005</v>
          </cell>
        </row>
        <row r="2587">
          <cell r="A2587">
            <v>1478007</v>
          </cell>
          <cell r="B2587" t="str">
            <v>02</v>
          </cell>
          <cell r="C2587" t="str">
            <v>Saguenay-Lac-Saint-Jean</v>
          </cell>
          <cell r="D2587" t="str">
            <v>Ferme E.G. Dallaire S.E.N.C.</v>
          </cell>
          <cell r="E2587" t="str">
            <v>Dallaire(Éric)</v>
          </cell>
          <cell r="F2587" t="str">
            <v>3211 rue St-Dominique</v>
          </cell>
          <cell r="G2587" t="str">
            <v>Jonquière</v>
          </cell>
          <cell r="H2587" t="str">
            <v>G7Y1A9</v>
          </cell>
          <cell r="I2587">
            <v>418</v>
          </cell>
          <cell r="J2587">
            <v>5421412</v>
          </cell>
          <cell r="K2587">
            <v>24</v>
          </cell>
          <cell r="L2587">
            <v>2900</v>
          </cell>
          <cell r="M2587">
            <v>26</v>
          </cell>
        </row>
        <row r="2588">
          <cell r="A2588">
            <v>1478049</v>
          </cell>
          <cell r="B2588" t="str">
            <v>05</v>
          </cell>
          <cell r="C2588" t="str">
            <v>Estrie</v>
          </cell>
          <cell r="D2588" t="str">
            <v>Blanchard(Jacques)</v>
          </cell>
          <cell r="F2588" t="str">
            <v>235 rang 5</v>
          </cell>
          <cell r="G2588" t="str">
            <v>Sainte-Anne-de-la-Rochelle</v>
          </cell>
          <cell r="H2588" t="str">
            <v>J0E2B0</v>
          </cell>
          <cell r="I2588">
            <v>450</v>
          </cell>
          <cell r="J2588">
            <v>5356566</v>
          </cell>
          <cell r="K2588">
            <v>21</v>
          </cell>
          <cell r="L2588">
            <v>3436</v>
          </cell>
          <cell r="M2588">
            <v>20</v>
          </cell>
          <cell r="N2588">
            <v>2025</v>
          </cell>
        </row>
        <row r="2589">
          <cell r="A2589">
            <v>1478064</v>
          </cell>
          <cell r="B2589" t="str">
            <v>05</v>
          </cell>
          <cell r="C2589" t="str">
            <v>Estrie</v>
          </cell>
          <cell r="D2589" t="str">
            <v>Blouin(Michel)</v>
          </cell>
          <cell r="F2589" t="str">
            <v>726, rang 1 Est</v>
          </cell>
          <cell r="G2589" t="str">
            <v>Westbury</v>
          </cell>
          <cell r="H2589" t="str">
            <v>J0B1R0</v>
          </cell>
          <cell r="I2589">
            <v>819</v>
          </cell>
          <cell r="J2589">
            <v>8323253</v>
          </cell>
          <cell r="K2589">
            <v>14</v>
          </cell>
          <cell r="L2589">
            <v>1361</v>
          </cell>
        </row>
        <row r="2590">
          <cell r="A2590">
            <v>1478130</v>
          </cell>
          <cell r="B2590" t="str">
            <v>05</v>
          </cell>
          <cell r="C2590" t="str">
            <v>Estrie</v>
          </cell>
          <cell r="D2590" t="str">
            <v>Boisvert(Denis)</v>
          </cell>
          <cell r="E2590" t="str">
            <v>Boisvert(Denis)</v>
          </cell>
          <cell r="F2590" t="str">
            <v>4700, ch. Nichol</v>
          </cell>
          <cell r="G2590" t="str">
            <v>Waterville</v>
          </cell>
          <cell r="H2590" t="str">
            <v>J0B3H0</v>
          </cell>
          <cell r="I2590">
            <v>819</v>
          </cell>
          <cell r="J2590">
            <v>5696540</v>
          </cell>
          <cell r="K2590">
            <v>72</v>
          </cell>
          <cell r="L2590">
            <v>21184</v>
          </cell>
          <cell r="M2590">
            <v>68</v>
          </cell>
          <cell r="N2590">
            <v>12441</v>
          </cell>
        </row>
        <row r="2591">
          <cell r="A2591">
            <v>1478163</v>
          </cell>
          <cell r="B2591" t="str">
            <v>05</v>
          </cell>
          <cell r="C2591" t="str">
            <v>Estrie</v>
          </cell>
          <cell r="D2591" t="str">
            <v>Boisvert(Jean)</v>
          </cell>
          <cell r="F2591" t="str">
            <v>57, rang 2</v>
          </cell>
          <cell r="G2591" t="str">
            <v>Wotton</v>
          </cell>
          <cell r="H2591" t="str">
            <v>J0A1N0</v>
          </cell>
          <cell r="I2591">
            <v>819</v>
          </cell>
          <cell r="J2591">
            <v>8792057</v>
          </cell>
          <cell r="K2591">
            <v>14</v>
          </cell>
          <cell r="L2591">
            <v>3464</v>
          </cell>
          <cell r="M2591">
            <v>17</v>
          </cell>
          <cell r="N2591">
            <v>2706</v>
          </cell>
        </row>
        <row r="2592">
          <cell r="A2592">
            <v>1478239</v>
          </cell>
          <cell r="B2592" t="str">
            <v>05</v>
          </cell>
          <cell r="C2592" t="str">
            <v>Estrie</v>
          </cell>
          <cell r="D2592" t="str">
            <v>Lachapelle(Claude)</v>
          </cell>
          <cell r="F2592" t="str">
            <v>1111 rte 141, R.R. 1</v>
          </cell>
          <cell r="G2592" t="str">
            <v>Ayer's Cliff</v>
          </cell>
          <cell r="H2592" t="str">
            <v>J0B1C0</v>
          </cell>
          <cell r="I2592">
            <v>819</v>
          </cell>
          <cell r="J2592">
            <v>8384420</v>
          </cell>
          <cell r="K2592">
            <v>13</v>
          </cell>
          <cell r="L2592">
            <v>1309</v>
          </cell>
        </row>
        <row r="2593">
          <cell r="A2593">
            <v>1478254</v>
          </cell>
          <cell r="B2593" t="str">
            <v>05</v>
          </cell>
          <cell r="C2593" t="str">
            <v>Estrie</v>
          </cell>
          <cell r="D2593" t="str">
            <v>Lacharité(Jean-Paul)</v>
          </cell>
          <cell r="F2593" t="str">
            <v>439 McLaughlin</v>
          </cell>
          <cell r="G2593" t="str">
            <v>Richmond</v>
          </cell>
          <cell r="H2593" t="str">
            <v>J0B2H0</v>
          </cell>
          <cell r="I2593">
            <v>819</v>
          </cell>
          <cell r="J2593">
            <v>8482376</v>
          </cell>
          <cell r="K2593">
            <v>33</v>
          </cell>
          <cell r="L2593">
            <v>4797</v>
          </cell>
          <cell r="M2593">
            <v>28</v>
          </cell>
          <cell r="N2593">
            <v>3402</v>
          </cell>
        </row>
        <row r="2594">
          <cell r="A2594">
            <v>1478262</v>
          </cell>
          <cell r="B2594" t="str">
            <v>05</v>
          </cell>
          <cell r="C2594" t="str">
            <v>Estrie</v>
          </cell>
          <cell r="D2594" t="str">
            <v>Boisvert(Yves)</v>
          </cell>
          <cell r="F2594" t="str">
            <v>759, rang 3 Est</v>
          </cell>
          <cell r="G2594" t="str">
            <v>Saint-Georges-de-Windsor</v>
          </cell>
          <cell r="H2594" t="str">
            <v>J0A1J0</v>
          </cell>
          <cell r="I2594">
            <v>819</v>
          </cell>
          <cell r="J2594">
            <v>4462098</v>
          </cell>
          <cell r="K2594">
            <v>85</v>
          </cell>
          <cell r="L2594">
            <v>6697</v>
          </cell>
          <cell r="M2594">
            <v>83</v>
          </cell>
          <cell r="N2594">
            <v>5308</v>
          </cell>
        </row>
        <row r="2595">
          <cell r="A2595">
            <v>1478312</v>
          </cell>
          <cell r="B2595" t="str">
            <v>05</v>
          </cell>
          <cell r="C2595" t="str">
            <v>Estrie</v>
          </cell>
          <cell r="D2595" t="str">
            <v>Bolduc(Ghislaine)</v>
          </cell>
          <cell r="F2595" t="str">
            <v>650 chemin Lower</v>
          </cell>
          <cell r="G2595" t="str">
            <v>Cookshire-Eaton</v>
          </cell>
          <cell r="H2595" t="str">
            <v>J0B1M0</v>
          </cell>
          <cell r="I2595">
            <v>819</v>
          </cell>
          <cell r="J2595">
            <v>8753978</v>
          </cell>
          <cell r="K2595">
            <v>11</v>
          </cell>
          <cell r="L2595">
            <v>680</v>
          </cell>
        </row>
        <row r="2596">
          <cell r="A2596">
            <v>1478460</v>
          </cell>
          <cell r="B2596" t="str">
            <v>16</v>
          </cell>
          <cell r="C2596" t="str">
            <v>Montérégie</v>
          </cell>
          <cell r="D2596" t="str">
            <v>Bombardier(Mario)</v>
          </cell>
          <cell r="F2596" t="str">
            <v>620, 3e Rang Sud</v>
          </cell>
          <cell r="G2596" t="str">
            <v>Saint-Jean-sur-Richelieu</v>
          </cell>
          <cell r="H2596" t="str">
            <v>J2X5T5</v>
          </cell>
          <cell r="I2596">
            <v>450</v>
          </cell>
          <cell r="J2596">
            <v>3472785</v>
          </cell>
          <cell r="K2596">
            <v>11</v>
          </cell>
          <cell r="L2596">
            <v>3402</v>
          </cell>
        </row>
        <row r="2597">
          <cell r="A2597">
            <v>1478692</v>
          </cell>
          <cell r="B2597" t="str">
            <v>12</v>
          </cell>
          <cell r="C2597" t="str">
            <v>Chaudière-Appalaches</v>
          </cell>
          <cell r="D2597" t="str">
            <v>Carbonneau(Line)</v>
          </cell>
          <cell r="F2597" t="str">
            <v>124, rang St-Thomas</v>
          </cell>
          <cell r="G2597" t="str">
            <v>Sainte-Marguerite (de Beauce)</v>
          </cell>
          <cell r="H2597" t="str">
            <v>G0S2X0</v>
          </cell>
          <cell r="I2597">
            <v>418</v>
          </cell>
          <cell r="J2597">
            <v>9353415</v>
          </cell>
          <cell r="K2597">
            <v>17</v>
          </cell>
          <cell r="L2597">
            <v>3673</v>
          </cell>
          <cell r="M2597">
            <v>19</v>
          </cell>
          <cell r="N2597">
            <v>3882</v>
          </cell>
        </row>
        <row r="2598">
          <cell r="A2598">
            <v>1478999</v>
          </cell>
          <cell r="B2598" t="str">
            <v>15</v>
          </cell>
          <cell r="C2598" t="str">
            <v>Laurentides</v>
          </cell>
          <cell r="D2598" t="str">
            <v>Bilodeau(Yoland)</v>
          </cell>
          <cell r="F2598" t="str">
            <v>11, rang 2 Wurtele</v>
          </cell>
          <cell r="G2598" t="str">
            <v>Ferme-Neuve</v>
          </cell>
          <cell r="H2598" t="str">
            <v>J0W1C0</v>
          </cell>
          <cell r="I2598">
            <v>819</v>
          </cell>
          <cell r="J2598">
            <v>5872196</v>
          </cell>
          <cell r="K2598">
            <v>28</v>
          </cell>
          <cell r="L2598">
            <v>5374</v>
          </cell>
        </row>
        <row r="2599">
          <cell r="A2599">
            <v>1479021</v>
          </cell>
          <cell r="B2599" t="str">
            <v>12</v>
          </cell>
          <cell r="C2599" t="str">
            <v>Chaudière-Appalaches</v>
          </cell>
          <cell r="D2599" t="str">
            <v>Cloutier(Réjean)</v>
          </cell>
          <cell r="F2599" t="str">
            <v>1322, Route 276</v>
          </cell>
          <cell r="G2599" t="str">
            <v>Saint-Joseph-de-Beauce</v>
          </cell>
          <cell r="H2599" t="str">
            <v>G0S2V0</v>
          </cell>
          <cell r="I2599">
            <v>418</v>
          </cell>
          <cell r="J2599">
            <v>3975844</v>
          </cell>
          <cell r="K2599">
            <v>15</v>
          </cell>
          <cell r="L2599">
            <v>1753</v>
          </cell>
          <cell r="M2599">
            <v>19</v>
          </cell>
          <cell r="N2599">
            <v>1753</v>
          </cell>
        </row>
        <row r="2600">
          <cell r="A2600">
            <v>1479047</v>
          </cell>
          <cell r="B2600" t="str">
            <v>17</v>
          </cell>
          <cell r="C2600" t="str">
            <v>Centre-du-Québec</v>
          </cell>
          <cell r="D2600" t="str">
            <v>Fleury(Normand)</v>
          </cell>
          <cell r="F2600" t="str">
            <v>2, rang 8</v>
          </cell>
          <cell r="G2600" t="str">
            <v>Saint-Christophe-d'Arthabaska</v>
          </cell>
          <cell r="H2600" t="str">
            <v>G6S0N9</v>
          </cell>
          <cell r="I2600">
            <v>819</v>
          </cell>
          <cell r="J2600">
            <v>3577248</v>
          </cell>
          <cell r="K2600">
            <v>44</v>
          </cell>
          <cell r="L2600">
            <v>10076</v>
          </cell>
          <cell r="M2600">
            <v>39</v>
          </cell>
          <cell r="N2600">
            <v>10056</v>
          </cell>
        </row>
        <row r="2601">
          <cell r="A2601">
            <v>1479062</v>
          </cell>
          <cell r="B2601" t="str">
            <v>12</v>
          </cell>
          <cell r="C2601" t="str">
            <v>Chaudière-Appalaches</v>
          </cell>
          <cell r="D2601" t="str">
            <v>Cloutier(Raynald)</v>
          </cell>
          <cell r="F2601" t="str">
            <v>1597, Route 276</v>
          </cell>
          <cell r="G2601" t="str">
            <v>Saint-Joseph-de-Beauce</v>
          </cell>
          <cell r="H2601" t="str">
            <v>G0S2V0</v>
          </cell>
          <cell r="I2601">
            <v>418</v>
          </cell>
          <cell r="J2601">
            <v>3975812</v>
          </cell>
          <cell r="K2601">
            <v>11</v>
          </cell>
          <cell r="L2601">
            <v>1144</v>
          </cell>
        </row>
        <row r="2602">
          <cell r="A2602">
            <v>1479104</v>
          </cell>
          <cell r="B2602" t="str">
            <v>05</v>
          </cell>
          <cell r="C2602" t="str">
            <v>Estrie</v>
          </cell>
          <cell r="D2602" t="str">
            <v>Landry(Frédéric)</v>
          </cell>
          <cell r="F2602" t="str">
            <v>30, rue St-Jean Baptiste</v>
          </cell>
          <cell r="G2602" t="str">
            <v>Chartierville</v>
          </cell>
          <cell r="H2602" t="str">
            <v>J0B1K0</v>
          </cell>
          <cell r="I2602">
            <v>819</v>
          </cell>
          <cell r="J2602">
            <v>6562569</v>
          </cell>
          <cell r="K2602">
            <v>19</v>
          </cell>
          <cell r="L2602">
            <v>1666</v>
          </cell>
          <cell r="M2602">
            <v>15</v>
          </cell>
          <cell r="N2602">
            <v>1648</v>
          </cell>
        </row>
        <row r="2603">
          <cell r="A2603">
            <v>1479203</v>
          </cell>
          <cell r="B2603" t="str">
            <v>17</v>
          </cell>
          <cell r="C2603" t="str">
            <v>Centre-du-Québec</v>
          </cell>
          <cell r="D2603" t="str">
            <v>Fortin(Serge)</v>
          </cell>
          <cell r="F2603" t="str">
            <v>3243, Rang Craig</v>
          </cell>
          <cell r="G2603" t="str">
            <v>Tingwick</v>
          </cell>
          <cell r="H2603" t="str">
            <v>J0A1L0</v>
          </cell>
          <cell r="I2603">
            <v>819</v>
          </cell>
          <cell r="J2603">
            <v>3593056</v>
          </cell>
          <cell r="K2603">
            <v>14</v>
          </cell>
          <cell r="L2603">
            <v>1038</v>
          </cell>
          <cell r="M2603">
            <v>19</v>
          </cell>
          <cell r="N2603">
            <v>1866</v>
          </cell>
        </row>
        <row r="2604">
          <cell r="A2604">
            <v>1479302</v>
          </cell>
          <cell r="B2604" t="str">
            <v>05</v>
          </cell>
          <cell r="C2604" t="str">
            <v>Estrie</v>
          </cell>
          <cell r="D2604" t="str">
            <v>Lapierre(Aimé)</v>
          </cell>
          <cell r="F2604" t="str">
            <v>5475, ch. Dunant, R.R. 1</v>
          </cell>
          <cell r="G2604" t="str">
            <v>Canton Hatley</v>
          </cell>
          <cell r="H2604" t="str">
            <v>J0B2C0</v>
          </cell>
          <cell r="I2604">
            <v>819</v>
          </cell>
          <cell r="J2604">
            <v>5643990</v>
          </cell>
          <cell r="K2604">
            <v>34</v>
          </cell>
          <cell r="L2604">
            <v>4558</v>
          </cell>
          <cell r="M2604">
            <v>39</v>
          </cell>
          <cell r="N2604">
            <v>3870</v>
          </cell>
        </row>
        <row r="2605">
          <cell r="A2605">
            <v>1479310</v>
          </cell>
          <cell r="B2605" t="str">
            <v>05</v>
          </cell>
          <cell r="C2605" t="str">
            <v>Estrie</v>
          </cell>
          <cell r="D2605" t="str">
            <v>Laplante(Benoit)</v>
          </cell>
          <cell r="F2605" t="str">
            <v>425, rang 4 (St-Pierre)</v>
          </cell>
          <cell r="G2605" t="str">
            <v>Saint-Romain</v>
          </cell>
          <cell r="H2605" t="str">
            <v>G0Y1L0</v>
          </cell>
          <cell r="I2605">
            <v>418</v>
          </cell>
          <cell r="J2605">
            <v>4862370</v>
          </cell>
          <cell r="K2605">
            <v>23</v>
          </cell>
          <cell r="L2605">
            <v>1361</v>
          </cell>
        </row>
        <row r="2606">
          <cell r="A2606">
            <v>1479419</v>
          </cell>
          <cell r="B2606" t="str">
            <v>05</v>
          </cell>
          <cell r="C2606" t="str">
            <v>Estrie</v>
          </cell>
          <cell r="D2606" t="str">
            <v>Bouchard(André)</v>
          </cell>
          <cell r="E2606" t="str">
            <v>Bouchard(André)</v>
          </cell>
          <cell r="F2606" t="str">
            <v>88,rg 6, R.R.1</v>
          </cell>
          <cell r="G2606" t="str">
            <v>Stoke</v>
          </cell>
          <cell r="H2606" t="str">
            <v>J0B3G0</v>
          </cell>
          <cell r="I2606">
            <v>819</v>
          </cell>
          <cell r="J2606">
            <v>8783928</v>
          </cell>
          <cell r="K2606">
            <v>20</v>
          </cell>
        </row>
        <row r="2607">
          <cell r="A2607">
            <v>1479435</v>
          </cell>
          <cell r="B2607" t="str">
            <v>05</v>
          </cell>
          <cell r="C2607" t="str">
            <v>Estrie</v>
          </cell>
          <cell r="D2607" t="str">
            <v>Bouchard(Donald)</v>
          </cell>
          <cell r="E2607" t="str">
            <v>Ledoux(Hélène)</v>
          </cell>
          <cell r="F2607" t="str">
            <v>4465 rte 251</v>
          </cell>
          <cell r="G2607" t="str">
            <v>Cookshire-Eaton</v>
          </cell>
          <cell r="H2607" t="str">
            <v>J0B1M0</v>
          </cell>
          <cell r="I2607">
            <v>819</v>
          </cell>
          <cell r="J2607">
            <v>8372857</v>
          </cell>
          <cell r="K2607">
            <v>31</v>
          </cell>
          <cell r="L2607">
            <v>5293</v>
          </cell>
          <cell r="M2607">
            <v>27</v>
          </cell>
          <cell r="N2607">
            <v>4669</v>
          </cell>
        </row>
        <row r="2608">
          <cell r="A2608">
            <v>1479443</v>
          </cell>
          <cell r="B2608" t="str">
            <v>17</v>
          </cell>
          <cell r="C2608" t="str">
            <v>Centre-du-Québec</v>
          </cell>
          <cell r="D2608" t="str">
            <v>Frost(Mark)</v>
          </cell>
          <cell r="F2608" t="str">
            <v>342, Route 255</v>
          </cell>
          <cell r="G2608" t="str">
            <v>Kingsey Falls</v>
          </cell>
          <cell r="H2608" t="str">
            <v>J0A1B0</v>
          </cell>
          <cell r="I2608">
            <v>819</v>
          </cell>
          <cell r="J2608">
            <v>8391433</v>
          </cell>
          <cell r="K2608">
            <v>87</v>
          </cell>
          <cell r="L2608">
            <v>12934</v>
          </cell>
          <cell r="M2608">
            <v>92</v>
          </cell>
          <cell r="N2608">
            <v>7814</v>
          </cell>
        </row>
        <row r="2609">
          <cell r="A2609">
            <v>1479484</v>
          </cell>
          <cell r="B2609" t="str">
            <v>17</v>
          </cell>
          <cell r="C2609" t="str">
            <v>Centre-du-Québec</v>
          </cell>
          <cell r="D2609" t="str">
            <v>Frost(Russell)</v>
          </cell>
          <cell r="F2609" t="str">
            <v>68, route Dubois</v>
          </cell>
          <cell r="G2609" t="str">
            <v>Kingsey Falls</v>
          </cell>
          <cell r="H2609" t="str">
            <v>J0A1B0</v>
          </cell>
          <cell r="I2609">
            <v>819</v>
          </cell>
          <cell r="J2609">
            <v>8482430</v>
          </cell>
          <cell r="K2609">
            <v>16</v>
          </cell>
        </row>
        <row r="2610">
          <cell r="A2610">
            <v>1479518</v>
          </cell>
          <cell r="B2610" t="str">
            <v>05</v>
          </cell>
          <cell r="C2610" t="str">
            <v>Estrie</v>
          </cell>
          <cell r="D2610" t="str">
            <v>Bouffard(Janick)</v>
          </cell>
          <cell r="F2610" t="str">
            <v>11224, chemin Fairfax</v>
          </cell>
          <cell r="G2610" t="str">
            <v>Stanstead-Est</v>
          </cell>
          <cell r="H2610" t="str">
            <v>J0B3E0</v>
          </cell>
          <cell r="I2610">
            <v>819</v>
          </cell>
          <cell r="J2610">
            <v>8381398</v>
          </cell>
          <cell r="K2610">
            <v>56</v>
          </cell>
          <cell r="L2610">
            <v>8283</v>
          </cell>
          <cell r="M2610">
            <v>58</v>
          </cell>
          <cell r="N2610">
            <v>7285</v>
          </cell>
        </row>
        <row r="2611">
          <cell r="A2611">
            <v>1479526</v>
          </cell>
          <cell r="B2611" t="str">
            <v>05</v>
          </cell>
          <cell r="C2611" t="str">
            <v>Estrie</v>
          </cell>
          <cell r="D2611" t="str">
            <v>Boulanger(André)</v>
          </cell>
          <cell r="F2611" t="str">
            <v>585, 10ème Rang</v>
          </cell>
          <cell r="G2611" t="str">
            <v>Val-Joli</v>
          </cell>
          <cell r="H2611" t="str">
            <v>J1S0G2</v>
          </cell>
          <cell r="I2611">
            <v>819</v>
          </cell>
          <cell r="J2611">
            <v>8455743</v>
          </cell>
          <cell r="K2611">
            <v>35</v>
          </cell>
          <cell r="L2611">
            <v>7515</v>
          </cell>
          <cell r="M2611">
            <v>33</v>
          </cell>
          <cell r="N2611">
            <v>6384</v>
          </cell>
        </row>
        <row r="2612">
          <cell r="A2612">
            <v>1479542</v>
          </cell>
          <cell r="B2612" t="str">
            <v>05</v>
          </cell>
          <cell r="C2612" t="str">
            <v>Estrie</v>
          </cell>
          <cell r="D2612" t="str">
            <v>Boulanger(Denise)</v>
          </cell>
          <cell r="F2612" t="str">
            <v>60, Route 108</v>
          </cell>
          <cell r="G2612" t="str">
            <v>Stornoway</v>
          </cell>
          <cell r="H2612" t="str">
            <v>G0Y1N0</v>
          </cell>
          <cell r="I2612">
            <v>819</v>
          </cell>
          <cell r="J2612">
            <v>6521071</v>
          </cell>
          <cell r="K2612">
            <v>27</v>
          </cell>
          <cell r="L2612">
            <v>6056</v>
          </cell>
          <cell r="M2612">
            <v>27</v>
          </cell>
          <cell r="N2612">
            <v>4050</v>
          </cell>
        </row>
        <row r="2613">
          <cell r="A2613">
            <v>1479609</v>
          </cell>
          <cell r="B2613" t="str">
            <v>17</v>
          </cell>
          <cell r="C2613" t="str">
            <v>Centre-du-Québec</v>
          </cell>
          <cell r="D2613" t="str">
            <v>Gagnon(François)</v>
          </cell>
          <cell r="F2613" t="str">
            <v>778, rang 2</v>
          </cell>
          <cell r="G2613" t="str">
            <v>L'Avenir</v>
          </cell>
          <cell r="H2613" t="str">
            <v>J0C1B0</v>
          </cell>
          <cell r="I2613">
            <v>819</v>
          </cell>
          <cell r="J2613">
            <v>3942447</v>
          </cell>
          <cell r="K2613">
            <v>67</v>
          </cell>
          <cell r="L2613">
            <v>1687</v>
          </cell>
          <cell r="M2613">
            <v>62</v>
          </cell>
          <cell r="N2613">
            <v>6253</v>
          </cell>
        </row>
        <row r="2614">
          <cell r="A2614">
            <v>1479625</v>
          </cell>
          <cell r="B2614" t="str">
            <v>17</v>
          </cell>
          <cell r="C2614" t="str">
            <v>Centre-du-Québec</v>
          </cell>
          <cell r="D2614" t="str">
            <v>Gagnon(Mathieu)</v>
          </cell>
          <cell r="F2614" t="str">
            <v>7425, route des Ormes</v>
          </cell>
          <cell r="G2614" t="str">
            <v>Bécancour</v>
          </cell>
          <cell r="H2614" t="str">
            <v>G9H3R2</v>
          </cell>
          <cell r="I2614">
            <v>819</v>
          </cell>
          <cell r="J2614">
            <v>2972705</v>
          </cell>
          <cell r="K2614">
            <v>14</v>
          </cell>
          <cell r="L2614">
            <v>2722</v>
          </cell>
          <cell r="M2614">
            <v>17</v>
          </cell>
          <cell r="N2614">
            <v>239</v>
          </cell>
        </row>
        <row r="2615">
          <cell r="A2615">
            <v>1479641</v>
          </cell>
          <cell r="B2615" t="str">
            <v>05</v>
          </cell>
          <cell r="C2615" t="str">
            <v>Estrie</v>
          </cell>
          <cell r="D2615" t="str">
            <v>Boulay(André)</v>
          </cell>
          <cell r="E2615" t="str">
            <v>Boulay(André)</v>
          </cell>
          <cell r="F2615" t="str">
            <v>23, Valiquette</v>
          </cell>
          <cell r="G2615" t="str">
            <v>Windsor</v>
          </cell>
          <cell r="H2615" t="str">
            <v>J1S2L2</v>
          </cell>
          <cell r="I2615">
            <v>819</v>
          </cell>
          <cell r="J2615">
            <v>8453502</v>
          </cell>
          <cell r="K2615">
            <v>22</v>
          </cell>
          <cell r="L2615">
            <v>5783</v>
          </cell>
          <cell r="M2615">
            <v>21</v>
          </cell>
          <cell r="N2615">
            <v>6124</v>
          </cell>
        </row>
        <row r="2616">
          <cell r="A2616">
            <v>1479658</v>
          </cell>
          <cell r="B2616" t="str">
            <v>05</v>
          </cell>
          <cell r="C2616" t="str">
            <v>Estrie</v>
          </cell>
          <cell r="D2616" t="str">
            <v>Bourner(Willard)</v>
          </cell>
          <cell r="F2616" t="str">
            <v>390, ch. Nicolet Falls</v>
          </cell>
          <cell r="G2616" t="str">
            <v>Danville</v>
          </cell>
          <cell r="H2616" t="str">
            <v>J0A1A0</v>
          </cell>
          <cell r="I2616">
            <v>819</v>
          </cell>
          <cell r="J2616">
            <v>8393838</v>
          </cell>
          <cell r="K2616">
            <v>14</v>
          </cell>
          <cell r="L2616">
            <v>1098</v>
          </cell>
          <cell r="M2616">
            <v>15</v>
          </cell>
          <cell r="N2616">
            <v>1356</v>
          </cell>
        </row>
        <row r="2617">
          <cell r="A2617">
            <v>1479856</v>
          </cell>
          <cell r="B2617" t="str">
            <v>12</v>
          </cell>
          <cell r="C2617" t="str">
            <v>Chaudière-Appalaches</v>
          </cell>
          <cell r="D2617" t="str">
            <v>Daigle(Germain)</v>
          </cell>
          <cell r="F2617" t="str">
            <v>839, route 165</v>
          </cell>
          <cell r="G2617" t="str">
            <v>Irlande</v>
          </cell>
          <cell r="H2617" t="str">
            <v>G6H2M2</v>
          </cell>
          <cell r="I2617">
            <v>418</v>
          </cell>
          <cell r="J2617">
            <v>4234484</v>
          </cell>
          <cell r="K2617">
            <v>23</v>
          </cell>
          <cell r="L2617">
            <v>7667</v>
          </cell>
          <cell r="M2617">
            <v>23</v>
          </cell>
          <cell r="N2617">
            <v>4414</v>
          </cell>
        </row>
        <row r="2618">
          <cell r="A2618">
            <v>1479872</v>
          </cell>
          <cell r="B2618" t="str">
            <v>05</v>
          </cell>
          <cell r="C2618" t="str">
            <v>Estrie</v>
          </cell>
          <cell r="D2618" t="str">
            <v>Breton(Réjean)</v>
          </cell>
          <cell r="F2618" t="str">
            <v>105, ch. Gosford</v>
          </cell>
          <cell r="G2618" t="str">
            <v>Bishopton</v>
          </cell>
          <cell r="H2618" t="str">
            <v>J0B1G0</v>
          </cell>
          <cell r="I2618">
            <v>819</v>
          </cell>
          <cell r="J2618">
            <v>8846602</v>
          </cell>
          <cell r="K2618">
            <v>20</v>
          </cell>
          <cell r="L2618">
            <v>3382</v>
          </cell>
          <cell r="M2618">
            <v>23</v>
          </cell>
          <cell r="N2618">
            <v>3291</v>
          </cell>
        </row>
        <row r="2619">
          <cell r="A2619">
            <v>1479906</v>
          </cell>
          <cell r="B2619" t="str">
            <v>08</v>
          </cell>
          <cell r="C2619" t="str">
            <v>Abitibi-Témiscamingue</v>
          </cell>
          <cell r="D2619" t="str">
            <v>Beauchemin(Pierre)</v>
          </cell>
          <cell r="F2619" t="str">
            <v>256, rang 5-6 Est</v>
          </cell>
          <cell r="G2619" t="str">
            <v>Rochebaucourt</v>
          </cell>
          <cell r="H2619" t="str">
            <v>J0Y2J0</v>
          </cell>
          <cell r="I2619">
            <v>819</v>
          </cell>
          <cell r="J2619">
            <v>7542011</v>
          </cell>
          <cell r="K2619">
            <v>18</v>
          </cell>
          <cell r="L2619">
            <v>1197</v>
          </cell>
        </row>
        <row r="2620">
          <cell r="A2620">
            <v>1479971</v>
          </cell>
          <cell r="B2620" t="str">
            <v>17</v>
          </cell>
          <cell r="C2620" t="str">
            <v>Centre-du-Québec</v>
          </cell>
          <cell r="D2620" t="str">
            <v>Demers(Albini)</v>
          </cell>
          <cell r="E2620" t="str">
            <v>Demers(Albini)</v>
          </cell>
          <cell r="F2620" t="str">
            <v>334 rang 6</v>
          </cell>
          <cell r="G2620" t="str">
            <v>Saint-Ferdinand (d'Halifax)</v>
          </cell>
          <cell r="H2620" t="str">
            <v>G0N1N0</v>
          </cell>
          <cell r="I2620">
            <v>418</v>
          </cell>
          <cell r="J2620">
            <v>4283612</v>
          </cell>
          <cell r="K2620">
            <v>19</v>
          </cell>
          <cell r="L2620">
            <v>1986</v>
          </cell>
          <cell r="M2620">
            <v>16</v>
          </cell>
          <cell r="N2620">
            <v>1986</v>
          </cell>
        </row>
        <row r="2621">
          <cell r="A2621">
            <v>1480045</v>
          </cell>
          <cell r="B2621" t="str">
            <v>17</v>
          </cell>
          <cell r="C2621" t="str">
            <v>Centre-du-Québec</v>
          </cell>
          <cell r="D2621" t="str">
            <v>Godin(Roger)</v>
          </cell>
          <cell r="F2621" t="str">
            <v>599, rang 5</v>
          </cell>
          <cell r="G2621" t="str">
            <v>Sainte-Clotilde-de-Horton</v>
          </cell>
          <cell r="H2621" t="str">
            <v>J0A1H0</v>
          </cell>
          <cell r="I2621">
            <v>819</v>
          </cell>
          <cell r="J2621">
            <v>3363173</v>
          </cell>
          <cell r="K2621">
            <v>22</v>
          </cell>
          <cell r="L2621">
            <v>1308</v>
          </cell>
          <cell r="M2621">
            <v>22</v>
          </cell>
          <cell r="N2621">
            <v>1051</v>
          </cell>
        </row>
        <row r="2622">
          <cell r="A2622">
            <v>1480086</v>
          </cell>
          <cell r="B2622" t="str">
            <v>17</v>
          </cell>
          <cell r="C2622" t="str">
            <v>Centre-du-Québec</v>
          </cell>
          <cell r="D2622" t="str">
            <v>Goodfellow(Richard)</v>
          </cell>
          <cell r="E2622" t="str">
            <v>Goodfellow(Richard)</v>
          </cell>
          <cell r="F2622" t="str">
            <v>798, rang 7</v>
          </cell>
          <cell r="G2622" t="str">
            <v>Saint-Félix-de-Kingsey</v>
          </cell>
          <cell r="H2622" t="str">
            <v>J0B2T0</v>
          </cell>
          <cell r="I2622">
            <v>819</v>
          </cell>
          <cell r="J2622">
            <v>8482091</v>
          </cell>
          <cell r="K2622">
            <v>10</v>
          </cell>
          <cell r="L2622">
            <v>1605</v>
          </cell>
          <cell r="M2622">
            <v>15</v>
          </cell>
          <cell r="N2622">
            <v>552</v>
          </cell>
        </row>
        <row r="2623">
          <cell r="A2623">
            <v>1480227</v>
          </cell>
          <cell r="B2623" t="str">
            <v>12</v>
          </cell>
          <cell r="C2623" t="str">
            <v>Chaudière-Appalaches</v>
          </cell>
          <cell r="D2623" t="str">
            <v>Doyon(Marcel)</v>
          </cell>
          <cell r="F2623" t="str">
            <v>506, avenue Doyon</v>
          </cell>
          <cell r="G2623" t="str">
            <v>Sainte-Clotilde-de-Beauce</v>
          </cell>
          <cell r="H2623" t="str">
            <v>G0N1C0</v>
          </cell>
          <cell r="I2623">
            <v>418</v>
          </cell>
          <cell r="J2623">
            <v>4273685</v>
          </cell>
          <cell r="K2623">
            <v>25</v>
          </cell>
          <cell r="M2623">
            <v>24</v>
          </cell>
          <cell r="N2623">
            <v>1247</v>
          </cell>
        </row>
        <row r="2624">
          <cell r="A2624">
            <v>1480284</v>
          </cell>
          <cell r="B2624" t="str">
            <v>17</v>
          </cell>
          <cell r="C2624" t="str">
            <v>Centre-du-Québec</v>
          </cell>
          <cell r="D2624" t="str">
            <v>Guay(Rosaire)</v>
          </cell>
          <cell r="F2624" t="str">
            <v>482 rg des Érables</v>
          </cell>
          <cell r="G2624" t="str">
            <v>Sainte-Eulalie</v>
          </cell>
          <cell r="H2624" t="str">
            <v>G0Z1E0</v>
          </cell>
          <cell r="I2624">
            <v>819</v>
          </cell>
          <cell r="J2624">
            <v>2254666</v>
          </cell>
          <cell r="K2624">
            <v>25</v>
          </cell>
          <cell r="L2624">
            <v>1609</v>
          </cell>
          <cell r="M2624">
            <v>20</v>
          </cell>
          <cell r="N2624">
            <v>1609</v>
          </cell>
        </row>
        <row r="2625">
          <cell r="A2625">
            <v>1480466</v>
          </cell>
          <cell r="B2625" t="str">
            <v>17</v>
          </cell>
          <cell r="C2625" t="str">
            <v>Centre-du-Québec</v>
          </cell>
          <cell r="D2625" t="str">
            <v>Guévin(Michel)</v>
          </cell>
          <cell r="F2625" t="str">
            <v>519, route Marie-Victorin</v>
          </cell>
          <cell r="G2625" t="str">
            <v>Baie-du-Febvre</v>
          </cell>
          <cell r="H2625" t="str">
            <v>J0G1A0</v>
          </cell>
          <cell r="I2625">
            <v>450</v>
          </cell>
          <cell r="J2625">
            <v>7836662</v>
          </cell>
          <cell r="K2625">
            <v>55</v>
          </cell>
          <cell r="L2625">
            <v>2006</v>
          </cell>
          <cell r="M2625">
            <v>17</v>
          </cell>
          <cell r="N2625">
            <v>1797</v>
          </cell>
        </row>
        <row r="2626">
          <cell r="A2626">
            <v>1480490</v>
          </cell>
          <cell r="B2626" t="str">
            <v>05</v>
          </cell>
          <cell r="C2626" t="str">
            <v>Estrie</v>
          </cell>
          <cell r="D2626" t="str">
            <v>Leclerc(Martin)</v>
          </cell>
          <cell r="F2626" t="str">
            <v>225, rue Principale</v>
          </cell>
          <cell r="G2626" t="str">
            <v>Sainte-Anne-de-la-Rochelle</v>
          </cell>
          <cell r="H2626" t="str">
            <v>J0E2B0</v>
          </cell>
          <cell r="I2626">
            <v>450</v>
          </cell>
          <cell r="J2626">
            <v>5390236</v>
          </cell>
          <cell r="K2626">
            <v>19</v>
          </cell>
          <cell r="L2626">
            <v>3268</v>
          </cell>
          <cell r="M2626">
            <v>18</v>
          </cell>
          <cell r="N2626">
            <v>4127</v>
          </cell>
        </row>
        <row r="2627">
          <cell r="A2627">
            <v>1480532</v>
          </cell>
          <cell r="B2627" t="str">
            <v>05</v>
          </cell>
          <cell r="C2627" t="str">
            <v>Estrie</v>
          </cell>
          <cell r="D2627" t="str">
            <v>Leclerc(Sylvain)</v>
          </cell>
          <cell r="F2627" t="str">
            <v>440, rte 253,</v>
          </cell>
          <cell r="G2627" t="str">
            <v>Cookshire-Eaton</v>
          </cell>
          <cell r="H2627" t="str">
            <v>J0B1M0</v>
          </cell>
          <cell r="I2627">
            <v>819</v>
          </cell>
          <cell r="J2627">
            <v>8753176</v>
          </cell>
          <cell r="K2627">
            <v>21</v>
          </cell>
          <cell r="L2627">
            <v>2742</v>
          </cell>
        </row>
        <row r="2628">
          <cell r="A2628">
            <v>1480615</v>
          </cell>
          <cell r="B2628" t="str">
            <v>12</v>
          </cell>
          <cell r="C2628" t="str">
            <v>Chaudière-Appalaches</v>
          </cell>
          <cell r="D2628" t="str">
            <v>Dubuc(Michel)</v>
          </cell>
          <cell r="F2628" t="str">
            <v>423, Rang 6</v>
          </cell>
          <cell r="G2628" t="str">
            <v>Irlande</v>
          </cell>
          <cell r="H2628" t="str">
            <v>G6H2M2</v>
          </cell>
          <cell r="I2628">
            <v>418</v>
          </cell>
          <cell r="J2628">
            <v>4233310</v>
          </cell>
          <cell r="K2628">
            <v>21</v>
          </cell>
          <cell r="L2628">
            <v>827</v>
          </cell>
          <cell r="M2628">
            <v>19</v>
          </cell>
          <cell r="N2628">
            <v>543</v>
          </cell>
        </row>
        <row r="2629">
          <cell r="A2629">
            <v>1480664</v>
          </cell>
          <cell r="B2629" t="str">
            <v>17</v>
          </cell>
          <cell r="C2629" t="str">
            <v>Centre-du-Québec</v>
          </cell>
          <cell r="D2629" t="str">
            <v>Hamelin(Daniel)</v>
          </cell>
          <cell r="F2629" t="str">
            <v>2267, rang Rivière-Est</v>
          </cell>
          <cell r="G2629" t="str">
            <v>Sainte-Clotilde-de-Horton</v>
          </cell>
          <cell r="H2629" t="str">
            <v>J0A1H0</v>
          </cell>
          <cell r="I2629">
            <v>819</v>
          </cell>
          <cell r="J2629">
            <v>3363214</v>
          </cell>
          <cell r="K2629">
            <v>16</v>
          </cell>
          <cell r="L2629">
            <v>2760</v>
          </cell>
          <cell r="M2629">
            <v>16</v>
          </cell>
          <cell r="N2629">
            <v>1596</v>
          </cell>
        </row>
        <row r="2630">
          <cell r="A2630">
            <v>1480698</v>
          </cell>
          <cell r="B2630" t="str">
            <v>05</v>
          </cell>
          <cell r="C2630" t="str">
            <v>Estrie</v>
          </cell>
          <cell r="D2630" t="str">
            <v>Lehoux(Guy)</v>
          </cell>
          <cell r="F2630" t="str">
            <v>1400, Ladd's Mills</v>
          </cell>
          <cell r="G2630" t="str">
            <v>Coaticook</v>
          </cell>
          <cell r="H2630" t="str">
            <v>J1A2S2</v>
          </cell>
          <cell r="I2630">
            <v>819</v>
          </cell>
          <cell r="J2630">
            <v>8493480</v>
          </cell>
          <cell r="K2630">
            <v>12</v>
          </cell>
          <cell r="L2630">
            <v>2718</v>
          </cell>
        </row>
        <row r="2631">
          <cell r="A2631">
            <v>1480722</v>
          </cell>
          <cell r="B2631" t="str">
            <v>05</v>
          </cell>
          <cell r="C2631" t="str">
            <v>Estrie</v>
          </cell>
          <cell r="D2631" t="str">
            <v>Lemay(Raymond)</v>
          </cell>
          <cell r="E2631" t="str">
            <v>Lemay(Raymond)</v>
          </cell>
          <cell r="F2631" t="str">
            <v>523, côte de Beauvoir</v>
          </cell>
          <cell r="G2631" t="str">
            <v>Sherbrooke</v>
          </cell>
          <cell r="H2631" t="str">
            <v>J1C0B8</v>
          </cell>
          <cell r="I2631">
            <v>819</v>
          </cell>
          <cell r="J2631">
            <v>8463233</v>
          </cell>
          <cell r="K2631">
            <v>31</v>
          </cell>
          <cell r="L2631">
            <v>3076</v>
          </cell>
          <cell r="M2631">
            <v>25</v>
          </cell>
          <cell r="N2631">
            <v>1346</v>
          </cell>
        </row>
        <row r="2632">
          <cell r="A2632">
            <v>1480821</v>
          </cell>
          <cell r="B2632" t="str">
            <v>05</v>
          </cell>
          <cell r="C2632" t="str">
            <v>Estrie</v>
          </cell>
          <cell r="D2632" t="str">
            <v>Lessard(Julien)</v>
          </cell>
          <cell r="E2632" t="str">
            <v>Lessard(Julien)</v>
          </cell>
          <cell r="F2632" t="str">
            <v>1071, chemin Ely</v>
          </cell>
          <cell r="G2632" t="str">
            <v>Melbourne</v>
          </cell>
          <cell r="H2632" t="str">
            <v>J0B2B0</v>
          </cell>
          <cell r="I2632">
            <v>819</v>
          </cell>
          <cell r="J2632">
            <v>8265271</v>
          </cell>
          <cell r="K2632">
            <v>35</v>
          </cell>
          <cell r="L2632">
            <v>6564</v>
          </cell>
          <cell r="M2632">
            <v>38</v>
          </cell>
          <cell r="N2632">
            <v>7770</v>
          </cell>
        </row>
        <row r="2633">
          <cell r="A2633">
            <v>1480847</v>
          </cell>
          <cell r="B2633" t="str">
            <v>01</v>
          </cell>
          <cell r="C2633" t="str">
            <v>Bas-Saint-Laurent</v>
          </cell>
          <cell r="D2633" t="str">
            <v>Dubé(Dany)</v>
          </cell>
          <cell r="F2633" t="str">
            <v>761, Vieux-Chemin</v>
          </cell>
          <cell r="G2633" t="str">
            <v>Notre-Dame-du-Lac</v>
          </cell>
          <cell r="H2633" t="str">
            <v>G0L1X0</v>
          </cell>
          <cell r="I2633">
            <v>418</v>
          </cell>
          <cell r="J2633">
            <v>8997058</v>
          </cell>
          <cell r="K2633">
            <v>67</v>
          </cell>
          <cell r="L2633">
            <v>11701</v>
          </cell>
          <cell r="M2633">
            <v>73</v>
          </cell>
          <cell r="N2633">
            <v>12047</v>
          </cell>
        </row>
        <row r="2634">
          <cell r="A2634">
            <v>1480938</v>
          </cell>
          <cell r="B2634" t="str">
            <v>17</v>
          </cell>
          <cell r="C2634" t="str">
            <v>Centre-du-Québec</v>
          </cell>
          <cell r="D2634" t="str">
            <v>Houde(Colette)</v>
          </cell>
          <cell r="F2634" t="str">
            <v>645, route 255 Nord</v>
          </cell>
          <cell r="G2634" t="str">
            <v>Saint-Félix-de-Kingsey</v>
          </cell>
          <cell r="H2634" t="str">
            <v>J0B2T0</v>
          </cell>
          <cell r="I2634">
            <v>819</v>
          </cell>
          <cell r="J2634">
            <v>8482409</v>
          </cell>
          <cell r="K2634">
            <v>18</v>
          </cell>
          <cell r="L2634">
            <v>1564</v>
          </cell>
          <cell r="M2634">
            <v>17</v>
          </cell>
          <cell r="N2634">
            <v>2542</v>
          </cell>
        </row>
        <row r="2635">
          <cell r="A2635">
            <v>1480995</v>
          </cell>
          <cell r="B2635" t="str">
            <v>05</v>
          </cell>
          <cell r="C2635" t="str">
            <v>Estrie</v>
          </cell>
          <cell r="D2635" t="str">
            <v>Bushey(Lawrence)</v>
          </cell>
          <cell r="F2635" t="str">
            <v>275, route 255 Nord, R.R.1</v>
          </cell>
          <cell r="G2635" t="str">
            <v>Danville</v>
          </cell>
          <cell r="H2635" t="str">
            <v>J0A1A0</v>
          </cell>
          <cell r="I2635">
            <v>819</v>
          </cell>
          <cell r="J2635">
            <v>8392554</v>
          </cell>
          <cell r="K2635">
            <v>19</v>
          </cell>
          <cell r="L2635">
            <v>3670</v>
          </cell>
          <cell r="M2635">
            <v>18</v>
          </cell>
          <cell r="N2635">
            <v>4943</v>
          </cell>
        </row>
        <row r="2636">
          <cell r="A2636">
            <v>1481001</v>
          </cell>
          <cell r="B2636" t="str">
            <v>05</v>
          </cell>
          <cell r="C2636" t="str">
            <v>Estrie</v>
          </cell>
          <cell r="D2636" t="str">
            <v>Bushey(Roy)</v>
          </cell>
          <cell r="F2636" t="str">
            <v>395, route 255 R.R.1</v>
          </cell>
          <cell r="G2636" t="str">
            <v>Danville</v>
          </cell>
          <cell r="H2636" t="str">
            <v>J0A1A0</v>
          </cell>
          <cell r="I2636">
            <v>819</v>
          </cell>
          <cell r="J2636">
            <v>8392698</v>
          </cell>
          <cell r="K2636">
            <v>20</v>
          </cell>
          <cell r="L2636">
            <v>680</v>
          </cell>
          <cell r="M2636">
            <v>24</v>
          </cell>
          <cell r="N2636">
            <v>5130</v>
          </cell>
        </row>
        <row r="2637">
          <cell r="A2637">
            <v>1481084</v>
          </cell>
          <cell r="B2637" t="str">
            <v>17</v>
          </cell>
          <cell r="C2637" t="str">
            <v>Centre-du-Québec</v>
          </cell>
          <cell r="D2637" t="str">
            <v>Jackson(Cynthia)</v>
          </cell>
          <cell r="F2637" t="str">
            <v>196, rang 10</v>
          </cell>
          <cell r="G2637" t="str">
            <v>Durham-Sud</v>
          </cell>
          <cell r="H2637" t="str">
            <v>J0H2C0</v>
          </cell>
          <cell r="I2637">
            <v>819</v>
          </cell>
          <cell r="J2637">
            <v>8581159</v>
          </cell>
          <cell r="K2637">
            <v>43</v>
          </cell>
          <cell r="L2637">
            <v>318</v>
          </cell>
          <cell r="M2637">
            <v>39</v>
          </cell>
          <cell r="N2637">
            <v>1324</v>
          </cell>
        </row>
        <row r="2638">
          <cell r="A2638">
            <v>1481183</v>
          </cell>
          <cell r="B2638" t="str">
            <v>17</v>
          </cell>
          <cell r="C2638" t="str">
            <v>Centre-du-Québec</v>
          </cell>
          <cell r="D2638" t="str">
            <v>Labbé(Nelson)</v>
          </cell>
          <cell r="F2638" t="str">
            <v>230, rue Notre-Dame-de-Lourdes</v>
          </cell>
          <cell r="G2638" t="str">
            <v>Saint-Edmond-de-Grantham</v>
          </cell>
          <cell r="H2638" t="str">
            <v>J0C1K0</v>
          </cell>
          <cell r="I2638">
            <v>819</v>
          </cell>
          <cell r="J2638">
            <v>3954823</v>
          </cell>
          <cell r="K2638">
            <v>26</v>
          </cell>
          <cell r="L2638">
            <v>5057</v>
          </cell>
          <cell r="M2638">
            <v>22</v>
          </cell>
          <cell r="N2638">
            <v>6660</v>
          </cell>
        </row>
        <row r="2639">
          <cell r="A2639">
            <v>1481191</v>
          </cell>
          <cell r="B2639" t="str">
            <v>17</v>
          </cell>
          <cell r="C2639" t="str">
            <v>Centre-du-Québec</v>
          </cell>
          <cell r="D2639" t="str">
            <v>Labbé(Yvon)</v>
          </cell>
          <cell r="E2639" t="str">
            <v>Labbé(Yvon)</v>
          </cell>
          <cell r="F2639" t="str">
            <v>1460, boul. Jutras Ouest, local 5A</v>
          </cell>
          <cell r="G2639" t="str">
            <v>Victoriaville</v>
          </cell>
          <cell r="H2639" t="str">
            <v>G6T2B4</v>
          </cell>
          <cell r="I2639">
            <v>819</v>
          </cell>
          <cell r="J2639">
            <v>3572383</v>
          </cell>
          <cell r="K2639">
            <v>103</v>
          </cell>
          <cell r="L2639">
            <v>12172</v>
          </cell>
          <cell r="M2639">
            <v>47</v>
          </cell>
          <cell r="N2639">
            <v>9742</v>
          </cell>
        </row>
        <row r="2640">
          <cell r="A2640">
            <v>1481399</v>
          </cell>
          <cell r="B2640" t="str">
            <v>05</v>
          </cell>
          <cell r="C2640" t="str">
            <v>Estrie</v>
          </cell>
          <cell r="D2640" t="str">
            <v>Lodge(Harry)</v>
          </cell>
          <cell r="E2640" t="str">
            <v>Lodge(Christophe)</v>
          </cell>
          <cell r="F2640" t="str">
            <v>156, ch Nicolet R.R.3</v>
          </cell>
          <cell r="G2640" t="str">
            <v>Danville</v>
          </cell>
          <cell r="H2640" t="str">
            <v>J0A1A0</v>
          </cell>
          <cell r="I2640">
            <v>819</v>
          </cell>
          <cell r="J2640">
            <v>8393381</v>
          </cell>
          <cell r="K2640">
            <v>19</v>
          </cell>
          <cell r="L2640">
            <v>2215</v>
          </cell>
          <cell r="M2640">
            <v>18</v>
          </cell>
          <cell r="N2640">
            <v>2796</v>
          </cell>
        </row>
        <row r="2641">
          <cell r="A2641">
            <v>1481415</v>
          </cell>
          <cell r="B2641" t="str">
            <v>05</v>
          </cell>
          <cell r="C2641" t="str">
            <v>Estrie</v>
          </cell>
          <cell r="D2641" t="str">
            <v>Chabot(Luc)</v>
          </cell>
          <cell r="F2641" t="str">
            <v>380, chemin du Sanctuaire</v>
          </cell>
          <cell r="G2641" t="str">
            <v>Sherbrooke</v>
          </cell>
          <cell r="H2641" t="str">
            <v>J1C0B9</v>
          </cell>
          <cell r="I2641">
            <v>819</v>
          </cell>
          <cell r="J2641">
            <v>5628053</v>
          </cell>
          <cell r="K2641">
            <v>32</v>
          </cell>
          <cell r="L2641">
            <v>6511</v>
          </cell>
          <cell r="M2641">
            <v>28</v>
          </cell>
          <cell r="N2641">
            <v>3233</v>
          </cell>
        </row>
        <row r="2642">
          <cell r="A2642">
            <v>1481464</v>
          </cell>
          <cell r="B2642" t="str">
            <v>05</v>
          </cell>
          <cell r="C2642" t="str">
            <v>Estrie</v>
          </cell>
          <cell r="D2642" t="str">
            <v>Champoux(Réjean)</v>
          </cell>
          <cell r="F2642" t="str">
            <v>950, rang 12</v>
          </cell>
          <cell r="G2642" t="str">
            <v>Val-Joli</v>
          </cell>
          <cell r="H2642" t="str">
            <v>J1S0H1</v>
          </cell>
          <cell r="I2642">
            <v>819</v>
          </cell>
          <cell r="J2642">
            <v>8455490</v>
          </cell>
          <cell r="K2642">
            <v>14</v>
          </cell>
          <cell r="L2642">
            <v>2314</v>
          </cell>
          <cell r="M2642">
            <v>16</v>
          </cell>
          <cell r="N2642">
            <v>2314</v>
          </cell>
        </row>
        <row r="2643">
          <cell r="A2643">
            <v>1481498</v>
          </cell>
          <cell r="B2643" t="str">
            <v>05</v>
          </cell>
          <cell r="C2643" t="str">
            <v>Estrie</v>
          </cell>
          <cell r="D2643" t="str">
            <v>Long(Shawn)</v>
          </cell>
          <cell r="E2643" t="str">
            <v>Long(Shawn)</v>
          </cell>
          <cell r="F2643" t="str">
            <v>1391, rang 1, R.R. 1</v>
          </cell>
          <cell r="G2643" t="str">
            <v>Maricourt</v>
          </cell>
          <cell r="H2643" t="str">
            <v>J0E1Y0</v>
          </cell>
          <cell r="I2643">
            <v>450</v>
          </cell>
          <cell r="J2643">
            <v>5323570</v>
          </cell>
          <cell r="K2643">
            <v>29</v>
          </cell>
          <cell r="L2643">
            <v>3062</v>
          </cell>
          <cell r="M2643">
            <v>27</v>
          </cell>
          <cell r="N2643">
            <v>11086</v>
          </cell>
        </row>
        <row r="2644">
          <cell r="A2644">
            <v>1481605</v>
          </cell>
          <cell r="B2644" t="str">
            <v>17</v>
          </cell>
          <cell r="C2644" t="str">
            <v>Centre-du-Québec</v>
          </cell>
          <cell r="D2644" t="str">
            <v>Lampron(Michel D.)</v>
          </cell>
          <cell r="F2644" t="str">
            <v>1135, route 218</v>
          </cell>
          <cell r="G2644" t="str">
            <v>Manseau</v>
          </cell>
          <cell r="H2644" t="str">
            <v>G0X1V0</v>
          </cell>
          <cell r="I2644">
            <v>819</v>
          </cell>
          <cell r="J2644">
            <v>3562225</v>
          </cell>
          <cell r="K2644">
            <v>13</v>
          </cell>
          <cell r="L2644">
            <v>1120</v>
          </cell>
        </row>
        <row r="2645">
          <cell r="A2645">
            <v>1481688</v>
          </cell>
          <cell r="B2645" t="str">
            <v>05</v>
          </cell>
          <cell r="C2645" t="str">
            <v>Estrie</v>
          </cell>
          <cell r="D2645" t="str">
            <v>Lowe(Brian)</v>
          </cell>
          <cell r="F2645" t="str">
            <v>249, route 255</v>
          </cell>
          <cell r="G2645" t="str">
            <v>Bury</v>
          </cell>
          <cell r="H2645" t="str">
            <v>J0B1J0</v>
          </cell>
          <cell r="I2645">
            <v>819</v>
          </cell>
          <cell r="J2645">
            <v>8723274</v>
          </cell>
          <cell r="K2645">
            <v>17</v>
          </cell>
          <cell r="L2645">
            <v>2859</v>
          </cell>
        </row>
        <row r="2646">
          <cell r="A2646">
            <v>1481696</v>
          </cell>
          <cell r="B2646" t="str">
            <v>17</v>
          </cell>
          <cell r="C2646" t="str">
            <v>Centre-du-Québec</v>
          </cell>
          <cell r="D2646" t="str">
            <v>Lampron(Serge)</v>
          </cell>
          <cell r="F2646" t="str">
            <v>2418, rang 7</v>
          </cell>
          <cell r="G2646" t="str">
            <v>Saint-Albert</v>
          </cell>
          <cell r="H2646" t="str">
            <v>J0A1E0</v>
          </cell>
          <cell r="I2646">
            <v>819</v>
          </cell>
          <cell r="J2646">
            <v>3532789</v>
          </cell>
          <cell r="K2646">
            <v>16</v>
          </cell>
          <cell r="L2646">
            <v>4575</v>
          </cell>
        </row>
        <row r="2647">
          <cell r="A2647">
            <v>1481704</v>
          </cell>
          <cell r="B2647" t="str">
            <v>05</v>
          </cell>
          <cell r="C2647" t="str">
            <v>Estrie</v>
          </cell>
          <cell r="D2647" t="str">
            <v>Lowe(Osborne)</v>
          </cell>
          <cell r="F2647" t="str">
            <v>483, ch. Wyatt</v>
          </cell>
          <cell r="G2647" t="str">
            <v>Bury</v>
          </cell>
          <cell r="H2647" t="str">
            <v>J0B1J0</v>
          </cell>
          <cell r="I2647">
            <v>819</v>
          </cell>
          <cell r="J2647">
            <v>8723215</v>
          </cell>
          <cell r="K2647">
            <v>31</v>
          </cell>
          <cell r="L2647">
            <v>5170</v>
          </cell>
          <cell r="M2647">
            <v>28</v>
          </cell>
          <cell r="N2647">
            <v>7183</v>
          </cell>
        </row>
        <row r="2648">
          <cell r="A2648">
            <v>1481753</v>
          </cell>
          <cell r="B2648" t="str">
            <v>17</v>
          </cell>
          <cell r="C2648" t="str">
            <v>Centre-du-Québec</v>
          </cell>
          <cell r="D2648" t="str">
            <v>Landry(Clémence)</v>
          </cell>
          <cell r="F2648" t="str">
            <v>2738, rang Bord de l'Eau</v>
          </cell>
          <cell r="G2648" t="str">
            <v>Sainte-Clotilde-de-Horton</v>
          </cell>
          <cell r="H2648" t="str">
            <v>J0A1H0</v>
          </cell>
          <cell r="I2648">
            <v>819</v>
          </cell>
          <cell r="J2648">
            <v>3365503</v>
          </cell>
          <cell r="K2648">
            <v>22</v>
          </cell>
          <cell r="L2648">
            <v>3728</v>
          </cell>
          <cell r="M2648">
            <v>23</v>
          </cell>
          <cell r="N2648">
            <v>3680</v>
          </cell>
        </row>
        <row r="2649">
          <cell r="A2649">
            <v>1481803</v>
          </cell>
          <cell r="B2649" t="str">
            <v>05</v>
          </cell>
          <cell r="C2649" t="str">
            <v>Estrie</v>
          </cell>
          <cell r="D2649" t="str">
            <v>Lowry(Rodney)</v>
          </cell>
          <cell r="F2649" t="str">
            <v>687, chemin Lowry</v>
          </cell>
          <cell r="G2649" t="str">
            <v>Sawyerville</v>
          </cell>
          <cell r="H2649" t="str">
            <v>J0B3A0</v>
          </cell>
          <cell r="I2649">
            <v>819</v>
          </cell>
          <cell r="J2649">
            <v>8891547</v>
          </cell>
          <cell r="K2649">
            <v>24</v>
          </cell>
          <cell r="M2649">
            <v>24</v>
          </cell>
          <cell r="N2649">
            <v>3053</v>
          </cell>
        </row>
        <row r="2650">
          <cell r="A2650">
            <v>1481852</v>
          </cell>
          <cell r="B2650" t="str">
            <v>05</v>
          </cell>
          <cell r="C2650" t="str">
            <v>Estrie</v>
          </cell>
          <cell r="D2650" t="str">
            <v>Lussier(Gaston)</v>
          </cell>
          <cell r="F2650" t="str">
            <v>1145, route 243</v>
          </cell>
          <cell r="G2650" t="str">
            <v>Valcourt</v>
          </cell>
          <cell r="H2650" t="str">
            <v>J0E2L0</v>
          </cell>
          <cell r="I2650">
            <v>450</v>
          </cell>
          <cell r="J2650">
            <v>5322028</v>
          </cell>
          <cell r="K2650">
            <v>28</v>
          </cell>
          <cell r="L2650">
            <v>1237</v>
          </cell>
          <cell r="M2650">
            <v>25</v>
          </cell>
          <cell r="N2650">
            <v>1292</v>
          </cell>
        </row>
        <row r="2651">
          <cell r="A2651">
            <v>1481902</v>
          </cell>
          <cell r="B2651" t="str">
            <v>05</v>
          </cell>
          <cell r="C2651" t="str">
            <v>Estrie</v>
          </cell>
          <cell r="D2651" t="str">
            <v>Lussier(Raymond)</v>
          </cell>
          <cell r="F2651" t="str">
            <v>319, Grande ligne, R.R.2</v>
          </cell>
          <cell r="G2651" t="str">
            <v>Windsor</v>
          </cell>
          <cell r="H2651" t="str">
            <v>J1S2L5</v>
          </cell>
          <cell r="I2651">
            <v>819</v>
          </cell>
          <cell r="J2651">
            <v>8457289</v>
          </cell>
          <cell r="K2651">
            <v>39</v>
          </cell>
          <cell r="L2651">
            <v>4167</v>
          </cell>
          <cell r="M2651">
            <v>33</v>
          </cell>
          <cell r="N2651">
            <v>5538</v>
          </cell>
        </row>
        <row r="2652">
          <cell r="A2652">
            <v>1481936</v>
          </cell>
          <cell r="B2652" t="str">
            <v>12</v>
          </cell>
          <cell r="C2652" t="str">
            <v>Chaudière-Appalaches</v>
          </cell>
          <cell r="D2652" t="str">
            <v>Fol(André)</v>
          </cell>
          <cell r="F2652" t="str">
            <v>6569, Rang 5</v>
          </cell>
          <cell r="G2652" t="str">
            <v>Beaulac-Garthby</v>
          </cell>
          <cell r="H2652" t="str">
            <v>G0Y1B0</v>
          </cell>
          <cell r="I2652">
            <v>418</v>
          </cell>
          <cell r="J2652">
            <v>4494899</v>
          </cell>
          <cell r="K2652">
            <v>22</v>
          </cell>
          <cell r="L2652">
            <v>3682</v>
          </cell>
          <cell r="M2652">
            <v>18</v>
          </cell>
          <cell r="N2652">
            <v>6488</v>
          </cell>
        </row>
        <row r="2653">
          <cell r="A2653">
            <v>1481977</v>
          </cell>
          <cell r="B2653" t="str">
            <v>05</v>
          </cell>
          <cell r="C2653" t="str">
            <v>Estrie</v>
          </cell>
          <cell r="D2653" t="str">
            <v>Madore(Denis)</v>
          </cell>
          <cell r="E2653" t="str">
            <v>Madore(Denis)</v>
          </cell>
          <cell r="F2653" t="str">
            <v>1811, ch. Madore</v>
          </cell>
          <cell r="G2653" t="str">
            <v>Coaticook</v>
          </cell>
          <cell r="H2653" t="str">
            <v>J1A2S5</v>
          </cell>
          <cell r="I2653">
            <v>819</v>
          </cell>
          <cell r="J2653">
            <v>8493431</v>
          </cell>
          <cell r="K2653">
            <v>56</v>
          </cell>
          <cell r="L2653">
            <v>2135</v>
          </cell>
          <cell r="M2653">
            <v>52</v>
          </cell>
          <cell r="N2653">
            <v>8274</v>
          </cell>
        </row>
        <row r="2654">
          <cell r="A2654">
            <v>1482025</v>
          </cell>
          <cell r="B2654" t="str">
            <v>05</v>
          </cell>
          <cell r="C2654" t="str">
            <v>Estrie</v>
          </cell>
          <cell r="D2654" t="str">
            <v>Marchand(Fernand)</v>
          </cell>
          <cell r="F2654" t="str">
            <v>227, route 253</v>
          </cell>
          <cell r="G2654" t="str">
            <v>East Hereford</v>
          </cell>
          <cell r="H2654" t="str">
            <v>J0B1S0</v>
          </cell>
          <cell r="I2654">
            <v>819</v>
          </cell>
          <cell r="J2654">
            <v>8442449</v>
          </cell>
          <cell r="K2654">
            <v>38</v>
          </cell>
          <cell r="L2654">
            <v>10260</v>
          </cell>
          <cell r="M2654">
            <v>34</v>
          </cell>
          <cell r="N2654">
            <v>10430</v>
          </cell>
        </row>
        <row r="2655">
          <cell r="A2655">
            <v>1482108</v>
          </cell>
          <cell r="B2655" t="str">
            <v>05</v>
          </cell>
          <cell r="C2655" t="str">
            <v>Estrie</v>
          </cell>
          <cell r="D2655" t="str">
            <v>Marois(François)</v>
          </cell>
          <cell r="F2655" t="str">
            <v>159, rang 9</v>
          </cell>
          <cell r="G2655" t="str">
            <v>Val-Joli</v>
          </cell>
          <cell r="H2655" t="str">
            <v>J1S2L5</v>
          </cell>
          <cell r="I2655">
            <v>819</v>
          </cell>
          <cell r="J2655">
            <v>8451465</v>
          </cell>
          <cell r="K2655">
            <v>58</v>
          </cell>
          <cell r="L2655">
            <v>5312</v>
          </cell>
          <cell r="M2655">
            <v>57</v>
          </cell>
          <cell r="N2655">
            <v>11035</v>
          </cell>
        </row>
        <row r="2656">
          <cell r="A2656">
            <v>1482132</v>
          </cell>
          <cell r="B2656" t="str">
            <v>05</v>
          </cell>
          <cell r="C2656" t="str">
            <v>Estrie</v>
          </cell>
          <cell r="D2656" t="str">
            <v>Clément(Claude)</v>
          </cell>
          <cell r="F2656" t="str">
            <v>602 Principale</v>
          </cell>
          <cell r="G2656" t="str">
            <v>Saint-Georges-de-Windsor</v>
          </cell>
          <cell r="H2656" t="str">
            <v>J0A1J0</v>
          </cell>
          <cell r="I2656">
            <v>819</v>
          </cell>
          <cell r="J2656">
            <v>8282516</v>
          </cell>
          <cell r="K2656">
            <v>25</v>
          </cell>
          <cell r="L2656">
            <v>1864</v>
          </cell>
          <cell r="M2656">
            <v>22</v>
          </cell>
          <cell r="N2656">
            <v>2651</v>
          </cell>
        </row>
        <row r="2657">
          <cell r="A2657">
            <v>1482173</v>
          </cell>
          <cell r="B2657" t="str">
            <v>05</v>
          </cell>
          <cell r="C2657" t="str">
            <v>Estrie</v>
          </cell>
          <cell r="D2657" t="str">
            <v>Cloutier(Yvon)</v>
          </cell>
          <cell r="F2657" t="str">
            <v>175, des Vétérans</v>
          </cell>
          <cell r="G2657" t="str">
            <v>Asbestos</v>
          </cell>
          <cell r="H2657" t="str">
            <v>J1T3M7</v>
          </cell>
          <cell r="I2657">
            <v>819</v>
          </cell>
          <cell r="J2657">
            <v>8796308</v>
          </cell>
          <cell r="K2657">
            <v>42</v>
          </cell>
          <cell r="M2657">
            <v>42</v>
          </cell>
        </row>
        <row r="2658">
          <cell r="A2658">
            <v>1482181</v>
          </cell>
          <cell r="B2658" t="str">
            <v>05</v>
          </cell>
          <cell r="C2658" t="str">
            <v>Estrie</v>
          </cell>
          <cell r="D2658" t="str">
            <v>Coates(Danny)</v>
          </cell>
          <cell r="E2658" t="str">
            <v>Charron(Lucie)</v>
          </cell>
          <cell r="F2658" t="str">
            <v>175, 5e Rang</v>
          </cell>
          <cell r="G2658" t="str">
            <v>Saint-Malo</v>
          </cell>
          <cell r="H2658" t="str">
            <v>G0B2Y0</v>
          </cell>
          <cell r="I2658">
            <v>819</v>
          </cell>
          <cell r="J2658">
            <v>6580904</v>
          </cell>
          <cell r="K2658">
            <v>55</v>
          </cell>
          <cell r="L2658">
            <v>3952</v>
          </cell>
          <cell r="M2658">
            <v>51</v>
          </cell>
          <cell r="N2658">
            <v>4923</v>
          </cell>
        </row>
        <row r="2659">
          <cell r="A2659">
            <v>1482207</v>
          </cell>
          <cell r="B2659" t="str">
            <v>05</v>
          </cell>
          <cell r="C2659" t="str">
            <v>Estrie</v>
          </cell>
          <cell r="D2659" t="str">
            <v>Coates(David)</v>
          </cell>
          <cell r="F2659" t="str">
            <v>20, chemin Northill</v>
          </cell>
          <cell r="G2659" t="str">
            <v>Lingwick</v>
          </cell>
          <cell r="H2659" t="str">
            <v>J0B2Z0</v>
          </cell>
          <cell r="I2659">
            <v>819</v>
          </cell>
          <cell r="J2659">
            <v>8775083</v>
          </cell>
          <cell r="K2659">
            <v>35</v>
          </cell>
          <cell r="L2659">
            <v>4132</v>
          </cell>
          <cell r="M2659">
            <v>36</v>
          </cell>
          <cell r="N2659">
            <v>3866</v>
          </cell>
        </row>
        <row r="2660">
          <cell r="A2660">
            <v>1482249</v>
          </cell>
          <cell r="B2660" t="str">
            <v>05</v>
          </cell>
          <cell r="C2660" t="str">
            <v>Estrie</v>
          </cell>
          <cell r="D2660" t="str">
            <v>Coates(Herbert)</v>
          </cell>
          <cell r="F2660" t="str">
            <v>9, rue Principale</v>
          </cell>
          <cell r="G2660" t="str">
            <v>Dudswell</v>
          </cell>
          <cell r="H2660" t="str">
            <v>J0B1G0</v>
          </cell>
          <cell r="I2660">
            <v>819</v>
          </cell>
          <cell r="J2660">
            <v>8845579</v>
          </cell>
          <cell r="K2660">
            <v>21</v>
          </cell>
          <cell r="M2660">
            <v>21</v>
          </cell>
        </row>
        <row r="2661">
          <cell r="A2661">
            <v>1482256</v>
          </cell>
          <cell r="B2661" t="str">
            <v>05</v>
          </cell>
          <cell r="C2661" t="str">
            <v>Estrie</v>
          </cell>
          <cell r="D2661" t="str">
            <v>Coleman(Robert)</v>
          </cell>
          <cell r="F2661" t="str">
            <v>310, route 255</v>
          </cell>
          <cell r="G2661" t="str">
            <v>Bury</v>
          </cell>
          <cell r="H2661" t="str">
            <v>J0B1J0</v>
          </cell>
          <cell r="I2661">
            <v>819</v>
          </cell>
          <cell r="J2661">
            <v>8723753</v>
          </cell>
          <cell r="K2661">
            <v>22</v>
          </cell>
          <cell r="L2661">
            <v>516</v>
          </cell>
          <cell r="M2661">
            <v>23</v>
          </cell>
          <cell r="N2661">
            <v>516</v>
          </cell>
        </row>
        <row r="2662">
          <cell r="A2662">
            <v>1482280</v>
          </cell>
          <cell r="B2662" t="str">
            <v>12</v>
          </cell>
          <cell r="C2662" t="str">
            <v>Chaudière-Appalaches</v>
          </cell>
          <cell r="D2662" t="str">
            <v>Ferme C.R. Paquet S.E.N.C.</v>
          </cell>
          <cell r="E2662" t="str">
            <v>Bédard(René Paquet et Caroline)</v>
          </cell>
          <cell r="F2662" t="str">
            <v>5244, rang 5</v>
          </cell>
          <cell r="G2662" t="str">
            <v>Saint-Zacharie</v>
          </cell>
          <cell r="H2662" t="str">
            <v>G0M2C0</v>
          </cell>
          <cell r="I2662">
            <v>418</v>
          </cell>
          <cell r="J2662">
            <v>5933980</v>
          </cell>
          <cell r="K2662">
            <v>120</v>
          </cell>
          <cell r="L2662">
            <v>28303</v>
          </cell>
          <cell r="M2662">
            <v>96</v>
          </cell>
          <cell r="N2662">
            <v>24171</v>
          </cell>
        </row>
        <row r="2663">
          <cell r="A2663">
            <v>1482298</v>
          </cell>
          <cell r="B2663" t="str">
            <v>05</v>
          </cell>
          <cell r="C2663" t="str">
            <v>Estrie</v>
          </cell>
          <cell r="D2663" t="str">
            <v>Comeau(Kenneth)</v>
          </cell>
          <cell r="F2663" t="str">
            <v>877, route 243</v>
          </cell>
          <cell r="G2663" t="str">
            <v>Kingsbury</v>
          </cell>
          <cell r="H2663" t="str">
            <v>J0B1X0</v>
          </cell>
          <cell r="I2663">
            <v>819</v>
          </cell>
          <cell r="J2663">
            <v>8265694</v>
          </cell>
          <cell r="K2663">
            <v>32</v>
          </cell>
          <cell r="L2663">
            <v>3950</v>
          </cell>
        </row>
        <row r="2664">
          <cell r="A2664">
            <v>1482355</v>
          </cell>
          <cell r="B2664" t="str">
            <v>05</v>
          </cell>
          <cell r="C2664" t="str">
            <v>Estrie</v>
          </cell>
          <cell r="D2664" t="str">
            <v>McConnell(Thomas)</v>
          </cell>
          <cell r="F2664" t="str">
            <v>100 Low Forrest</v>
          </cell>
          <cell r="G2664" t="str">
            <v>Sawyerville</v>
          </cell>
          <cell r="H2664" t="str">
            <v>J0B3A0</v>
          </cell>
          <cell r="I2664">
            <v>819</v>
          </cell>
          <cell r="J2664">
            <v>8892843</v>
          </cell>
          <cell r="K2664">
            <v>52</v>
          </cell>
          <cell r="L2664">
            <v>7579</v>
          </cell>
          <cell r="M2664">
            <v>54</v>
          </cell>
          <cell r="N2664">
            <v>9099</v>
          </cell>
        </row>
        <row r="2665">
          <cell r="A2665">
            <v>1482363</v>
          </cell>
          <cell r="B2665" t="str">
            <v>05</v>
          </cell>
          <cell r="C2665" t="str">
            <v>Estrie</v>
          </cell>
          <cell r="D2665" t="str">
            <v>Conner(Wendall R.)</v>
          </cell>
          <cell r="F2665" t="str">
            <v>76, Minton Hill Rd, R.R.1</v>
          </cell>
          <cell r="G2665" t="str">
            <v>North Hatley</v>
          </cell>
          <cell r="H2665" t="str">
            <v>J0B2C0</v>
          </cell>
          <cell r="I2665">
            <v>819</v>
          </cell>
          <cell r="J2665">
            <v>8422636</v>
          </cell>
          <cell r="K2665">
            <v>81</v>
          </cell>
          <cell r="L2665">
            <v>7795</v>
          </cell>
          <cell r="M2665">
            <v>80</v>
          </cell>
          <cell r="N2665">
            <v>14714</v>
          </cell>
        </row>
        <row r="2666">
          <cell r="A2666">
            <v>1482397</v>
          </cell>
          <cell r="B2666" t="str">
            <v>05</v>
          </cell>
          <cell r="C2666" t="str">
            <v>Estrie</v>
          </cell>
          <cell r="D2666" t="str">
            <v>Connolly(Hervé)</v>
          </cell>
          <cell r="E2666" t="str">
            <v>Connolly(Hervé)</v>
          </cell>
          <cell r="F2666" t="str">
            <v>85, rue Letendre</v>
          </cell>
          <cell r="G2666" t="str">
            <v>Saint-Georges-de-Windsor</v>
          </cell>
          <cell r="H2666" t="str">
            <v>J0A1J0</v>
          </cell>
          <cell r="I2666">
            <v>819</v>
          </cell>
          <cell r="J2666">
            <v>8282317</v>
          </cell>
          <cell r="K2666">
            <v>71</v>
          </cell>
          <cell r="L2666">
            <v>11619</v>
          </cell>
          <cell r="M2666">
            <v>68</v>
          </cell>
          <cell r="N2666">
            <v>15977</v>
          </cell>
        </row>
        <row r="2667">
          <cell r="A2667">
            <v>1482413</v>
          </cell>
          <cell r="B2667" t="str">
            <v>05</v>
          </cell>
          <cell r="C2667" t="str">
            <v>Estrie</v>
          </cell>
          <cell r="D2667" t="str">
            <v>Corriveau(Denis)</v>
          </cell>
          <cell r="F2667" t="str">
            <v>925, rang 2 Est</v>
          </cell>
          <cell r="G2667" t="str">
            <v>Saint-Georges-de-Windsor</v>
          </cell>
          <cell r="H2667" t="str">
            <v>J0A1J0</v>
          </cell>
          <cell r="I2667">
            <v>819</v>
          </cell>
          <cell r="J2667">
            <v>8283387</v>
          </cell>
          <cell r="K2667">
            <v>13</v>
          </cell>
          <cell r="L2667">
            <v>2138</v>
          </cell>
          <cell r="M2667">
            <v>15</v>
          </cell>
          <cell r="N2667">
            <v>2511</v>
          </cell>
        </row>
        <row r="2668">
          <cell r="A2668">
            <v>1482520</v>
          </cell>
          <cell r="B2668" t="str">
            <v>05</v>
          </cell>
          <cell r="C2668" t="str">
            <v>Estrie</v>
          </cell>
          <cell r="D2668" t="str">
            <v>Côté(Marc)</v>
          </cell>
          <cell r="F2668" t="str">
            <v>193, chemin Keeler, Box 193</v>
          </cell>
          <cell r="G2668" t="str">
            <v>Ayer's Cliff</v>
          </cell>
          <cell r="H2668" t="str">
            <v>J0B1C0</v>
          </cell>
          <cell r="I2668">
            <v>819</v>
          </cell>
          <cell r="J2668">
            <v>8385421</v>
          </cell>
          <cell r="K2668">
            <v>13</v>
          </cell>
          <cell r="L2668">
            <v>1149</v>
          </cell>
        </row>
        <row r="2669">
          <cell r="A2669">
            <v>1482546</v>
          </cell>
          <cell r="B2669" t="str">
            <v>05</v>
          </cell>
          <cell r="C2669" t="str">
            <v>Estrie</v>
          </cell>
          <cell r="D2669" t="str">
            <v>Côté(Roger)</v>
          </cell>
          <cell r="F2669" t="str">
            <v>91 Owl's Head Road</v>
          </cell>
          <cell r="G2669" t="str">
            <v>Potton</v>
          </cell>
          <cell r="H2669" t="str">
            <v>J0E1X0</v>
          </cell>
          <cell r="I2669">
            <v>450</v>
          </cell>
          <cell r="J2669">
            <v>2925844</v>
          </cell>
          <cell r="K2669">
            <v>43</v>
          </cell>
          <cell r="L2669">
            <v>728</v>
          </cell>
          <cell r="M2669">
            <v>42</v>
          </cell>
          <cell r="N2669">
            <v>474</v>
          </cell>
        </row>
        <row r="2670">
          <cell r="A2670">
            <v>1482728</v>
          </cell>
          <cell r="B2670" t="str">
            <v>05</v>
          </cell>
          <cell r="C2670" t="str">
            <v>Estrie</v>
          </cell>
          <cell r="D2670" t="str">
            <v>Cunnington(Jerry)</v>
          </cell>
          <cell r="F2670" t="str">
            <v>181, ch. Des Cotes</v>
          </cell>
          <cell r="G2670" t="str">
            <v>East Hereford</v>
          </cell>
          <cell r="H2670" t="str">
            <v>J0B1S0</v>
          </cell>
          <cell r="I2670">
            <v>819</v>
          </cell>
          <cell r="J2670">
            <v>8442246</v>
          </cell>
          <cell r="K2670">
            <v>55</v>
          </cell>
          <cell r="L2670">
            <v>11870</v>
          </cell>
          <cell r="M2670">
            <v>48</v>
          </cell>
          <cell r="N2670">
            <v>13258</v>
          </cell>
        </row>
        <row r="2671">
          <cell r="A2671">
            <v>1482744</v>
          </cell>
          <cell r="B2671" t="str">
            <v>05</v>
          </cell>
          <cell r="C2671" t="str">
            <v>Estrie</v>
          </cell>
          <cell r="D2671" t="str">
            <v>McCutcheon(Liette)</v>
          </cell>
          <cell r="F2671" t="str">
            <v>330, chemin Bell</v>
          </cell>
          <cell r="G2671" t="str">
            <v>Stanstead</v>
          </cell>
          <cell r="H2671" t="str">
            <v>J0B3E0</v>
          </cell>
          <cell r="I2671">
            <v>819</v>
          </cell>
          <cell r="J2671">
            <v>8762682</v>
          </cell>
          <cell r="K2671">
            <v>22</v>
          </cell>
          <cell r="L2671">
            <v>1200</v>
          </cell>
          <cell r="M2671">
            <v>22</v>
          </cell>
          <cell r="N2671">
            <v>1200</v>
          </cell>
        </row>
        <row r="2672">
          <cell r="A2672">
            <v>1482777</v>
          </cell>
          <cell r="B2672" t="str">
            <v>05</v>
          </cell>
          <cell r="C2672" t="str">
            <v>Estrie</v>
          </cell>
          <cell r="D2672" t="str">
            <v>Cyr(Gaston)</v>
          </cell>
          <cell r="F2672" t="str">
            <v>435, chemin du Ruisseau</v>
          </cell>
          <cell r="G2672" t="str">
            <v>Sainte-Catherine-de-Hatley</v>
          </cell>
          <cell r="H2672" t="str">
            <v>J0B1W0</v>
          </cell>
          <cell r="I2672">
            <v>819</v>
          </cell>
          <cell r="J2672">
            <v>8681942</v>
          </cell>
          <cell r="K2672">
            <v>34</v>
          </cell>
          <cell r="L2672">
            <v>6111</v>
          </cell>
          <cell r="M2672">
            <v>38</v>
          </cell>
          <cell r="N2672">
            <v>4082</v>
          </cell>
        </row>
        <row r="2673">
          <cell r="A2673">
            <v>1482785</v>
          </cell>
          <cell r="B2673" t="str">
            <v>05</v>
          </cell>
          <cell r="C2673" t="str">
            <v>Estrie</v>
          </cell>
          <cell r="D2673" t="str">
            <v>Daigle(Gilles)</v>
          </cell>
          <cell r="E2673" t="str">
            <v>Daigle(Gilles)</v>
          </cell>
          <cell r="F2673" t="str">
            <v>731, chemin Plante</v>
          </cell>
          <cell r="G2673" t="str">
            <v>Windsor</v>
          </cell>
          <cell r="H2673" t="str">
            <v>J1S2L5</v>
          </cell>
          <cell r="I2673">
            <v>819</v>
          </cell>
          <cell r="J2673">
            <v>8455773</v>
          </cell>
          <cell r="K2673">
            <v>65</v>
          </cell>
          <cell r="L2673">
            <v>15277</v>
          </cell>
          <cell r="M2673">
            <v>65</v>
          </cell>
          <cell r="N2673">
            <v>23873</v>
          </cell>
        </row>
        <row r="2674">
          <cell r="A2674">
            <v>1482892</v>
          </cell>
          <cell r="B2674" t="str">
            <v>05</v>
          </cell>
          <cell r="C2674" t="str">
            <v>Estrie</v>
          </cell>
          <cell r="D2674" t="str">
            <v>Demers(Georges)</v>
          </cell>
          <cell r="F2674" t="str">
            <v>250 ch. Demers R.R.2</v>
          </cell>
          <cell r="G2674" t="str">
            <v>Danville</v>
          </cell>
          <cell r="H2674" t="str">
            <v>J0A1A0</v>
          </cell>
          <cell r="I2674">
            <v>819</v>
          </cell>
          <cell r="J2674">
            <v>8392400</v>
          </cell>
          <cell r="K2674">
            <v>24</v>
          </cell>
          <cell r="M2674">
            <v>27</v>
          </cell>
          <cell r="N2674">
            <v>700</v>
          </cell>
        </row>
        <row r="2675">
          <cell r="A2675">
            <v>1483114</v>
          </cell>
          <cell r="B2675" t="str">
            <v>05</v>
          </cell>
          <cell r="C2675" t="str">
            <v>Estrie</v>
          </cell>
          <cell r="D2675" t="str">
            <v>Mathieu(Gérald)</v>
          </cell>
          <cell r="F2675" t="str">
            <v>477, route 204</v>
          </cell>
          <cell r="G2675" t="str">
            <v>Audet</v>
          </cell>
          <cell r="H2675" t="str">
            <v>G0Y1A0</v>
          </cell>
          <cell r="I2675">
            <v>819</v>
          </cell>
          <cell r="J2675">
            <v>5491048</v>
          </cell>
          <cell r="K2675">
            <v>26</v>
          </cell>
          <cell r="L2675">
            <v>2899</v>
          </cell>
        </row>
        <row r="2676">
          <cell r="A2676">
            <v>1483148</v>
          </cell>
          <cell r="B2676" t="str">
            <v>08</v>
          </cell>
          <cell r="C2676" t="str">
            <v>Abitibi-Témiscamingue</v>
          </cell>
          <cell r="D2676" t="str">
            <v>Beaudet(Maurice)</v>
          </cell>
          <cell r="F2676" t="str">
            <v>379, chemin Beaudet</v>
          </cell>
          <cell r="G2676" t="str">
            <v>Val-d'Or</v>
          </cell>
          <cell r="H2676" t="str">
            <v>J9P0C3</v>
          </cell>
          <cell r="I2676">
            <v>819</v>
          </cell>
          <cell r="J2676">
            <v>8249296</v>
          </cell>
          <cell r="K2676">
            <v>22</v>
          </cell>
          <cell r="L2676">
            <v>3821</v>
          </cell>
          <cell r="M2676">
            <v>20</v>
          </cell>
          <cell r="N2676">
            <v>5499</v>
          </cell>
        </row>
        <row r="2677">
          <cell r="A2677">
            <v>1483155</v>
          </cell>
          <cell r="B2677" t="str">
            <v>05</v>
          </cell>
          <cell r="C2677" t="str">
            <v>Estrie</v>
          </cell>
          <cell r="D2677" t="str">
            <v>Maurice(Yvon)</v>
          </cell>
          <cell r="F2677" t="str">
            <v>587, rang 7</v>
          </cell>
          <cell r="G2677" t="str">
            <v>Saint-Claude</v>
          </cell>
          <cell r="H2677" t="str">
            <v>J0B2N0</v>
          </cell>
          <cell r="I2677">
            <v>819</v>
          </cell>
          <cell r="J2677">
            <v>8452002</v>
          </cell>
          <cell r="K2677">
            <v>39</v>
          </cell>
          <cell r="L2677">
            <v>254</v>
          </cell>
          <cell r="M2677">
            <v>42</v>
          </cell>
          <cell r="N2677">
            <v>522</v>
          </cell>
        </row>
        <row r="2678">
          <cell r="A2678">
            <v>1483197</v>
          </cell>
          <cell r="B2678" t="str">
            <v>08</v>
          </cell>
          <cell r="C2678" t="str">
            <v>Abitibi-Témiscamingue</v>
          </cell>
          <cell r="D2678" t="str">
            <v>Bergeron(Richard)</v>
          </cell>
          <cell r="F2678" t="str">
            <v>229, rang VII</v>
          </cell>
          <cell r="G2678" t="str">
            <v>Landrienne</v>
          </cell>
          <cell r="H2678" t="str">
            <v>J0Y1V0</v>
          </cell>
          <cell r="I2678">
            <v>819</v>
          </cell>
          <cell r="J2678">
            <v>7323945</v>
          </cell>
          <cell r="K2678">
            <v>17</v>
          </cell>
          <cell r="L2678">
            <v>2338</v>
          </cell>
        </row>
        <row r="2679">
          <cell r="A2679">
            <v>1483221</v>
          </cell>
          <cell r="B2679" t="str">
            <v>08</v>
          </cell>
          <cell r="C2679" t="str">
            <v>Abitibi-Témiscamingue</v>
          </cell>
          <cell r="D2679" t="str">
            <v>Blouin(Jean-Marie)</v>
          </cell>
          <cell r="F2679" t="str">
            <v>196, rang 7</v>
          </cell>
          <cell r="G2679" t="str">
            <v>Rochebaucourt</v>
          </cell>
          <cell r="H2679" t="str">
            <v>J0Y2J0</v>
          </cell>
          <cell r="I2679">
            <v>819</v>
          </cell>
          <cell r="J2679">
            <v>7545314</v>
          </cell>
          <cell r="K2679">
            <v>33</v>
          </cell>
        </row>
        <row r="2680">
          <cell r="A2680">
            <v>1483239</v>
          </cell>
          <cell r="B2680" t="str">
            <v>05</v>
          </cell>
          <cell r="C2680" t="str">
            <v>Estrie</v>
          </cell>
          <cell r="D2680" t="str">
            <v>Meunier(Gérard)</v>
          </cell>
          <cell r="F2680" t="str">
            <v>9640 chemin Venise</v>
          </cell>
          <cell r="G2680" t="str">
            <v>Sherbrooke</v>
          </cell>
          <cell r="H2680" t="str">
            <v>J1N0H4</v>
          </cell>
          <cell r="I2680">
            <v>819</v>
          </cell>
          <cell r="J2680">
            <v>8646244</v>
          </cell>
          <cell r="K2680">
            <v>17</v>
          </cell>
          <cell r="L2680">
            <v>278</v>
          </cell>
          <cell r="M2680">
            <v>21</v>
          </cell>
          <cell r="N2680">
            <v>2721</v>
          </cell>
        </row>
        <row r="2681">
          <cell r="A2681">
            <v>1483247</v>
          </cell>
          <cell r="B2681" t="str">
            <v>05</v>
          </cell>
          <cell r="C2681" t="str">
            <v>Estrie</v>
          </cell>
          <cell r="D2681" t="str">
            <v>Millar(Randy)</v>
          </cell>
          <cell r="F2681" t="str">
            <v>460, rte 116</v>
          </cell>
          <cell r="G2681" t="str">
            <v>Richmond</v>
          </cell>
          <cell r="H2681" t="str">
            <v>J0B2H0</v>
          </cell>
          <cell r="I2681">
            <v>819</v>
          </cell>
          <cell r="J2681">
            <v>8263498</v>
          </cell>
          <cell r="K2681">
            <v>63</v>
          </cell>
          <cell r="L2681">
            <v>12346</v>
          </cell>
          <cell r="M2681">
            <v>62</v>
          </cell>
          <cell r="N2681">
            <v>11780</v>
          </cell>
        </row>
        <row r="2682">
          <cell r="A2682">
            <v>1483254</v>
          </cell>
          <cell r="B2682" t="str">
            <v>08</v>
          </cell>
          <cell r="C2682" t="str">
            <v>Abitibi-Témiscamingue</v>
          </cell>
          <cell r="D2682" t="str">
            <v>Boilard(Réal)</v>
          </cell>
          <cell r="F2682" t="str">
            <v>71, rang 7</v>
          </cell>
          <cell r="G2682" t="str">
            <v>Sainte-Gertrude-Manneville</v>
          </cell>
          <cell r="H2682" t="str">
            <v>J0Y2L0</v>
          </cell>
          <cell r="I2682">
            <v>819</v>
          </cell>
          <cell r="J2682">
            <v>7323997</v>
          </cell>
          <cell r="K2682">
            <v>44</v>
          </cell>
          <cell r="L2682">
            <v>4130</v>
          </cell>
          <cell r="M2682">
            <v>42</v>
          </cell>
        </row>
        <row r="2683">
          <cell r="A2683">
            <v>1483270</v>
          </cell>
          <cell r="B2683" t="str">
            <v>08</v>
          </cell>
          <cell r="C2683" t="str">
            <v>Abitibi-Témiscamingue</v>
          </cell>
          <cell r="D2683" t="str">
            <v>Boisvert(Vincent)</v>
          </cell>
          <cell r="F2683" t="str">
            <v>219, Route 386</v>
          </cell>
          <cell r="G2683" t="str">
            <v>Landrienne</v>
          </cell>
          <cell r="H2683" t="str">
            <v>J0Y1V0</v>
          </cell>
          <cell r="I2683">
            <v>819</v>
          </cell>
          <cell r="J2683">
            <v>7324614</v>
          </cell>
          <cell r="K2683">
            <v>124</v>
          </cell>
          <cell r="L2683">
            <v>39438</v>
          </cell>
          <cell r="M2683">
            <v>123</v>
          </cell>
          <cell r="N2683">
            <v>25813</v>
          </cell>
        </row>
        <row r="2684">
          <cell r="A2684">
            <v>1483338</v>
          </cell>
          <cell r="B2684" t="str">
            <v>05</v>
          </cell>
          <cell r="C2684" t="str">
            <v>Estrie</v>
          </cell>
          <cell r="D2684" t="str">
            <v>Moore(Nicolas)</v>
          </cell>
          <cell r="E2684" t="str">
            <v>Moore(Nicolas)</v>
          </cell>
          <cell r="F2684" t="str">
            <v>341, chemin Booth</v>
          </cell>
          <cell r="G2684" t="str">
            <v>Melbourne</v>
          </cell>
          <cell r="H2684" t="str">
            <v>J0B1X0</v>
          </cell>
          <cell r="I2684">
            <v>819</v>
          </cell>
          <cell r="J2684">
            <v>8261440</v>
          </cell>
          <cell r="K2684">
            <v>15</v>
          </cell>
          <cell r="L2684">
            <v>2131</v>
          </cell>
          <cell r="M2684">
            <v>17</v>
          </cell>
          <cell r="N2684">
            <v>2306</v>
          </cell>
        </row>
        <row r="2685">
          <cell r="A2685">
            <v>1483353</v>
          </cell>
          <cell r="B2685" t="str">
            <v>05</v>
          </cell>
          <cell r="C2685" t="str">
            <v>Estrie</v>
          </cell>
          <cell r="D2685" t="str">
            <v>Morin(Patrick)</v>
          </cell>
          <cell r="F2685" t="str">
            <v>518, ave. Centrale Sud</v>
          </cell>
          <cell r="G2685" t="str">
            <v>Stratford</v>
          </cell>
          <cell r="H2685" t="str">
            <v>G0Y1P0</v>
          </cell>
          <cell r="I2685">
            <v>418</v>
          </cell>
          <cell r="J2685">
            <v>4431098</v>
          </cell>
          <cell r="K2685">
            <v>40</v>
          </cell>
          <cell r="L2685">
            <v>468</v>
          </cell>
          <cell r="M2685">
            <v>38</v>
          </cell>
          <cell r="N2685">
            <v>772</v>
          </cell>
        </row>
        <row r="2686">
          <cell r="A2686">
            <v>1483379</v>
          </cell>
          <cell r="B2686" t="str">
            <v>05</v>
          </cell>
          <cell r="C2686" t="str">
            <v>Estrie</v>
          </cell>
          <cell r="D2686" t="str">
            <v>Morrill(Harry Clinton)</v>
          </cell>
          <cell r="F2686" t="str">
            <v>7 Morrill Street R.R.#1</v>
          </cell>
          <cell r="G2686" t="str">
            <v>Asbestos</v>
          </cell>
          <cell r="H2686" t="str">
            <v>J1T3M7</v>
          </cell>
          <cell r="I2686">
            <v>819</v>
          </cell>
          <cell r="J2686">
            <v>8795806</v>
          </cell>
          <cell r="K2686">
            <v>18</v>
          </cell>
          <cell r="L2686">
            <v>246</v>
          </cell>
          <cell r="M2686">
            <v>18</v>
          </cell>
        </row>
        <row r="2687">
          <cell r="A2687">
            <v>1483395</v>
          </cell>
          <cell r="B2687" t="str">
            <v>05</v>
          </cell>
          <cell r="C2687" t="str">
            <v>Estrie</v>
          </cell>
          <cell r="D2687" t="str">
            <v>Mosher(Wendle)</v>
          </cell>
          <cell r="F2687" t="str">
            <v>1146, Main Street</v>
          </cell>
          <cell r="G2687" t="str">
            <v>Ayer's Cliff</v>
          </cell>
          <cell r="H2687" t="str">
            <v>J0B1C0</v>
          </cell>
          <cell r="I2687">
            <v>819</v>
          </cell>
          <cell r="J2687">
            <v>8385792</v>
          </cell>
          <cell r="K2687">
            <v>30</v>
          </cell>
          <cell r="L2687">
            <v>3061</v>
          </cell>
          <cell r="M2687">
            <v>28</v>
          </cell>
          <cell r="N2687">
            <v>5889</v>
          </cell>
        </row>
        <row r="2688">
          <cell r="A2688">
            <v>1483437</v>
          </cell>
          <cell r="B2688" t="str">
            <v>05</v>
          </cell>
          <cell r="C2688" t="str">
            <v>Estrie</v>
          </cell>
          <cell r="D2688" t="str">
            <v>Deschamps(Bruno)</v>
          </cell>
          <cell r="F2688" t="str">
            <v>146, route 243</v>
          </cell>
          <cell r="G2688" t="str">
            <v>Racine</v>
          </cell>
          <cell r="H2688" t="str">
            <v>J0E1Y0</v>
          </cell>
          <cell r="I2688">
            <v>450</v>
          </cell>
          <cell r="J2688">
            <v>5325739</v>
          </cell>
          <cell r="K2688">
            <v>59</v>
          </cell>
          <cell r="L2688">
            <v>13908</v>
          </cell>
          <cell r="M2688">
            <v>56</v>
          </cell>
          <cell r="N2688">
            <v>13414</v>
          </cell>
        </row>
        <row r="2689">
          <cell r="A2689">
            <v>1483445</v>
          </cell>
          <cell r="B2689" t="str">
            <v>05</v>
          </cell>
          <cell r="C2689" t="str">
            <v>Estrie</v>
          </cell>
          <cell r="D2689" t="str">
            <v>Murphy(Henry)</v>
          </cell>
          <cell r="F2689" t="str">
            <v>605, chemin Fairfax</v>
          </cell>
          <cell r="G2689" t="str">
            <v>Stanstead-Est</v>
          </cell>
          <cell r="H2689" t="str">
            <v>J0B3E0</v>
          </cell>
          <cell r="I2689">
            <v>819</v>
          </cell>
          <cell r="J2689">
            <v>8762769</v>
          </cell>
          <cell r="K2689">
            <v>21</v>
          </cell>
          <cell r="L2689">
            <v>2065</v>
          </cell>
          <cell r="M2689">
            <v>20</v>
          </cell>
          <cell r="N2689">
            <v>2401</v>
          </cell>
        </row>
        <row r="2690">
          <cell r="A2690">
            <v>1483452</v>
          </cell>
          <cell r="B2690" t="str">
            <v>05</v>
          </cell>
          <cell r="C2690" t="str">
            <v>Estrie</v>
          </cell>
          <cell r="D2690" t="str">
            <v>Descoteaux(Gérald)</v>
          </cell>
          <cell r="F2690" t="str">
            <v>480, chemin Grenier R.R.5</v>
          </cell>
          <cell r="G2690" t="str">
            <v>Cookshire-Eaton</v>
          </cell>
          <cell r="H2690" t="str">
            <v>J0B1M0</v>
          </cell>
          <cell r="I2690">
            <v>819</v>
          </cell>
          <cell r="J2690">
            <v>8755277</v>
          </cell>
          <cell r="K2690">
            <v>23</v>
          </cell>
          <cell r="L2690">
            <v>5248</v>
          </cell>
          <cell r="M2690">
            <v>20</v>
          </cell>
          <cell r="N2690">
            <v>4248</v>
          </cell>
        </row>
        <row r="2691">
          <cell r="A2691">
            <v>1483486</v>
          </cell>
          <cell r="B2691" t="str">
            <v>05</v>
          </cell>
          <cell r="C2691" t="str">
            <v>Estrie</v>
          </cell>
          <cell r="D2691" t="str">
            <v>Desrochers(Roch)</v>
          </cell>
          <cell r="F2691" t="str">
            <v>3386, ch. Magnan</v>
          </cell>
          <cell r="G2691" t="str">
            <v>Weedon</v>
          </cell>
          <cell r="H2691" t="str">
            <v>J0B3J0</v>
          </cell>
          <cell r="I2691">
            <v>819</v>
          </cell>
          <cell r="J2691">
            <v>8772189</v>
          </cell>
          <cell r="K2691">
            <v>18</v>
          </cell>
          <cell r="L2691">
            <v>3343</v>
          </cell>
          <cell r="M2691">
            <v>17</v>
          </cell>
          <cell r="N2691">
            <v>567</v>
          </cell>
        </row>
        <row r="2692">
          <cell r="A2692">
            <v>1483494</v>
          </cell>
          <cell r="B2692" t="str">
            <v>05</v>
          </cell>
          <cell r="C2692" t="str">
            <v>Estrie</v>
          </cell>
          <cell r="D2692" t="str">
            <v>Musty(Henry)</v>
          </cell>
          <cell r="F2692" t="str">
            <v>3300, chemin Mitchell</v>
          </cell>
          <cell r="G2692" t="str">
            <v>Cookshire-Eaton</v>
          </cell>
          <cell r="H2692" t="str">
            <v>J0B1M0</v>
          </cell>
          <cell r="I2692">
            <v>819</v>
          </cell>
          <cell r="J2692">
            <v>5641274</v>
          </cell>
          <cell r="K2692">
            <v>19</v>
          </cell>
          <cell r="L2692">
            <v>4214</v>
          </cell>
        </row>
        <row r="2693">
          <cell r="A2693">
            <v>1483510</v>
          </cell>
          <cell r="B2693" t="str">
            <v>07</v>
          </cell>
          <cell r="C2693" t="str">
            <v>Outaouais</v>
          </cell>
          <cell r="D2693" t="str">
            <v>Draper(Blakely)</v>
          </cell>
          <cell r="F2693" t="str">
            <v>3803, Highway 148, R.R. 1</v>
          </cell>
          <cell r="G2693" t="str">
            <v>Pontiac</v>
          </cell>
          <cell r="H2693" t="str">
            <v>J0X2V0</v>
          </cell>
          <cell r="I2693">
            <v>819</v>
          </cell>
          <cell r="J2693">
            <v>4582784</v>
          </cell>
          <cell r="K2693">
            <v>84</v>
          </cell>
          <cell r="L2693">
            <v>8474</v>
          </cell>
          <cell r="M2693">
            <v>83</v>
          </cell>
          <cell r="N2693">
            <v>28958</v>
          </cell>
        </row>
        <row r="2694">
          <cell r="A2694">
            <v>1483551</v>
          </cell>
          <cell r="B2694" t="str">
            <v>05</v>
          </cell>
          <cell r="C2694" t="str">
            <v>Estrie</v>
          </cell>
          <cell r="D2694" t="str">
            <v>Dewey(Jay)</v>
          </cell>
          <cell r="F2694" t="str">
            <v>2115, ch. Stanstead</v>
          </cell>
          <cell r="G2694" t="str">
            <v>Ogden</v>
          </cell>
          <cell r="H2694" t="str">
            <v>J0B3E3</v>
          </cell>
          <cell r="I2694">
            <v>819</v>
          </cell>
          <cell r="J2694">
            <v>8762835</v>
          </cell>
          <cell r="K2694">
            <v>76</v>
          </cell>
          <cell r="L2694">
            <v>2904</v>
          </cell>
          <cell r="M2694">
            <v>75</v>
          </cell>
          <cell r="N2694">
            <v>5910</v>
          </cell>
        </row>
        <row r="2695">
          <cell r="A2695">
            <v>1483601</v>
          </cell>
          <cell r="B2695" t="str">
            <v>05</v>
          </cell>
          <cell r="C2695" t="str">
            <v>Estrie</v>
          </cell>
          <cell r="D2695" t="str">
            <v>Dion(Guy)</v>
          </cell>
          <cell r="F2695" t="str">
            <v>39 route 253 R.R. #3</v>
          </cell>
          <cell r="G2695" t="str">
            <v>Sawyerville</v>
          </cell>
          <cell r="H2695" t="str">
            <v>J0B3A0</v>
          </cell>
          <cell r="I2695">
            <v>819</v>
          </cell>
          <cell r="J2695">
            <v>8892634</v>
          </cell>
          <cell r="K2695">
            <v>31</v>
          </cell>
          <cell r="L2695">
            <v>680</v>
          </cell>
          <cell r="M2695">
            <v>24</v>
          </cell>
        </row>
        <row r="2696">
          <cell r="A2696">
            <v>1483627</v>
          </cell>
          <cell r="B2696" t="str">
            <v>05</v>
          </cell>
          <cell r="C2696" t="str">
            <v>Estrie</v>
          </cell>
          <cell r="D2696" t="str">
            <v>Normandin(Jacques)</v>
          </cell>
          <cell r="F2696" t="str">
            <v>702 rang 5, R.R. 3</v>
          </cell>
          <cell r="G2696" t="str">
            <v>Danville</v>
          </cell>
          <cell r="H2696" t="str">
            <v>J0A1A0</v>
          </cell>
          <cell r="I2696">
            <v>819</v>
          </cell>
          <cell r="J2696">
            <v>8453868</v>
          </cell>
          <cell r="K2696">
            <v>16</v>
          </cell>
          <cell r="L2696">
            <v>1633</v>
          </cell>
          <cell r="M2696">
            <v>18</v>
          </cell>
          <cell r="N2696">
            <v>340</v>
          </cell>
        </row>
        <row r="2697">
          <cell r="A2697">
            <v>1483643</v>
          </cell>
          <cell r="B2697" t="str">
            <v>05</v>
          </cell>
          <cell r="C2697" t="str">
            <v>Estrie</v>
          </cell>
          <cell r="D2697" t="str">
            <v>Oakley(Charles)</v>
          </cell>
          <cell r="F2697" t="str">
            <v>196, Pease rd</v>
          </cell>
          <cell r="G2697" t="str">
            <v>Richmond</v>
          </cell>
          <cell r="H2697" t="str">
            <v>J0B2H0</v>
          </cell>
          <cell r="I2697">
            <v>819</v>
          </cell>
          <cell r="J2697">
            <v>8263282</v>
          </cell>
          <cell r="K2697">
            <v>15</v>
          </cell>
          <cell r="L2697">
            <v>680</v>
          </cell>
          <cell r="M2697">
            <v>17</v>
          </cell>
          <cell r="N2697">
            <v>3424</v>
          </cell>
        </row>
        <row r="2698">
          <cell r="A2698">
            <v>1483858</v>
          </cell>
          <cell r="B2698" t="str">
            <v>05</v>
          </cell>
          <cell r="C2698" t="str">
            <v>Estrie</v>
          </cell>
          <cell r="D2698" t="str">
            <v>Dugal(Sylvie)</v>
          </cell>
          <cell r="E2698" t="str">
            <v>Dugal(Sylvie)</v>
          </cell>
          <cell r="F2698" t="str">
            <v>270, rang 7</v>
          </cell>
          <cell r="G2698" t="str">
            <v>Saint-Isidore-de-Clifton</v>
          </cell>
          <cell r="H2698" t="str">
            <v>J0B2X0</v>
          </cell>
          <cell r="I2698">
            <v>819</v>
          </cell>
          <cell r="J2698">
            <v>6581164</v>
          </cell>
          <cell r="K2698">
            <v>43</v>
          </cell>
          <cell r="L2698">
            <v>4763</v>
          </cell>
          <cell r="M2698">
            <v>50</v>
          </cell>
          <cell r="N2698">
            <v>8392</v>
          </cell>
        </row>
        <row r="2699">
          <cell r="A2699">
            <v>1483882</v>
          </cell>
          <cell r="B2699" t="str">
            <v>05</v>
          </cell>
          <cell r="C2699" t="str">
            <v>Estrie</v>
          </cell>
          <cell r="D2699" t="str">
            <v>Dumas(Laurier)</v>
          </cell>
          <cell r="F2699" t="str">
            <v>55, route 108</v>
          </cell>
          <cell r="G2699" t="str">
            <v>Stornoway</v>
          </cell>
          <cell r="H2699" t="str">
            <v>G0Y1N0</v>
          </cell>
          <cell r="I2699">
            <v>819</v>
          </cell>
          <cell r="J2699">
            <v>6522643</v>
          </cell>
          <cell r="K2699">
            <v>12</v>
          </cell>
          <cell r="L2699">
            <v>3982</v>
          </cell>
        </row>
        <row r="2700">
          <cell r="A2700">
            <v>1483890</v>
          </cell>
          <cell r="B2700" t="str">
            <v>05</v>
          </cell>
          <cell r="C2700" t="str">
            <v>Estrie</v>
          </cell>
          <cell r="D2700" t="str">
            <v>Paré(Gilles)</v>
          </cell>
          <cell r="F2700" t="str">
            <v>575, chemin de Martinville</v>
          </cell>
          <cell r="G2700" t="str">
            <v>Compton</v>
          </cell>
          <cell r="H2700" t="str">
            <v>J0B1L0</v>
          </cell>
          <cell r="I2700">
            <v>819</v>
          </cell>
          <cell r="J2700">
            <v>8359198</v>
          </cell>
          <cell r="K2700">
            <v>28</v>
          </cell>
          <cell r="L2700">
            <v>6318</v>
          </cell>
          <cell r="M2700">
            <v>31</v>
          </cell>
          <cell r="N2700">
            <v>8897</v>
          </cell>
        </row>
        <row r="2701">
          <cell r="A2701">
            <v>1483965</v>
          </cell>
          <cell r="B2701" t="str">
            <v>05</v>
          </cell>
          <cell r="C2701" t="str">
            <v>Estrie</v>
          </cell>
          <cell r="D2701" t="str">
            <v>Parnell(David)</v>
          </cell>
          <cell r="F2701" t="str">
            <v>22, ch. Généreux</v>
          </cell>
          <cell r="G2701" t="str">
            <v>Sawyerville</v>
          </cell>
          <cell r="H2701" t="str">
            <v>J0B3A0</v>
          </cell>
          <cell r="I2701">
            <v>819</v>
          </cell>
          <cell r="J2701">
            <v>8893275</v>
          </cell>
          <cell r="K2701">
            <v>57</v>
          </cell>
          <cell r="L2701">
            <v>4008</v>
          </cell>
          <cell r="M2701">
            <v>53</v>
          </cell>
          <cell r="N2701">
            <v>4537</v>
          </cell>
        </row>
        <row r="2702">
          <cell r="A2702">
            <v>1484013</v>
          </cell>
          <cell r="B2702" t="str">
            <v>05</v>
          </cell>
          <cell r="C2702" t="str">
            <v>Estrie</v>
          </cell>
          <cell r="D2702" t="str">
            <v>Pelletier(Daniel)</v>
          </cell>
          <cell r="F2702" t="str">
            <v>4610, chemin St-Rock Sud</v>
          </cell>
          <cell r="G2702" t="str">
            <v>Sherbrooke</v>
          </cell>
          <cell r="H2702" t="str">
            <v>J1N0E8</v>
          </cell>
          <cell r="I2702">
            <v>819</v>
          </cell>
          <cell r="J2702">
            <v>8644328</v>
          </cell>
          <cell r="K2702">
            <v>14</v>
          </cell>
        </row>
        <row r="2703">
          <cell r="A2703">
            <v>1484039</v>
          </cell>
          <cell r="B2703" t="str">
            <v>05</v>
          </cell>
          <cell r="C2703" t="str">
            <v>Estrie</v>
          </cell>
          <cell r="D2703" t="str">
            <v>Péloquin(Michel)</v>
          </cell>
          <cell r="F2703" t="str">
            <v>1223 rang 6</v>
          </cell>
          <cell r="G2703" t="str">
            <v>Sherbrooke</v>
          </cell>
          <cell r="H2703" t="str">
            <v>J1C0H8</v>
          </cell>
          <cell r="I2703">
            <v>819</v>
          </cell>
          <cell r="J2703">
            <v>8462535</v>
          </cell>
          <cell r="K2703">
            <v>43</v>
          </cell>
          <cell r="L2703">
            <v>4457</v>
          </cell>
          <cell r="M2703">
            <v>31</v>
          </cell>
          <cell r="N2703">
            <v>8908</v>
          </cell>
        </row>
        <row r="2704">
          <cell r="A2704">
            <v>1484088</v>
          </cell>
          <cell r="B2704" t="str">
            <v>02</v>
          </cell>
          <cell r="C2704" t="str">
            <v>Saguenay-Lac-Saint-Jean</v>
          </cell>
          <cell r="D2704" t="str">
            <v>L'Elevage Bouchard &amp; frères de Ste-Hedwidge inc.</v>
          </cell>
          <cell r="E2704" t="str">
            <v>Bouchard(Léger)</v>
          </cell>
          <cell r="F2704" t="str">
            <v>380 Rang 8</v>
          </cell>
          <cell r="G2704" t="str">
            <v>Sainte-Hedwidge</v>
          </cell>
          <cell r="H2704" t="str">
            <v>G0W2R0</v>
          </cell>
          <cell r="I2704">
            <v>418</v>
          </cell>
          <cell r="J2704">
            <v>2752665</v>
          </cell>
          <cell r="K2704">
            <v>46</v>
          </cell>
          <cell r="L2704">
            <v>2531</v>
          </cell>
          <cell r="M2704">
            <v>41</v>
          </cell>
          <cell r="N2704">
            <v>6116</v>
          </cell>
        </row>
        <row r="2705">
          <cell r="A2705">
            <v>1484104</v>
          </cell>
          <cell r="B2705" t="str">
            <v>05</v>
          </cell>
          <cell r="C2705" t="str">
            <v>Estrie</v>
          </cell>
          <cell r="D2705" t="str">
            <v>Picard(Christian)</v>
          </cell>
          <cell r="F2705" t="str">
            <v>225, Rang 9</v>
          </cell>
          <cell r="G2705" t="str">
            <v>Saint-Camille</v>
          </cell>
          <cell r="H2705" t="str">
            <v>J0A1G0</v>
          </cell>
          <cell r="I2705">
            <v>819</v>
          </cell>
          <cell r="J2705">
            <v>8282599</v>
          </cell>
          <cell r="K2705">
            <v>26</v>
          </cell>
          <cell r="L2705">
            <v>6973</v>
          </cell>
          <cell r="M2705">
            <v>25</v>
          </cell>
          <cell r="N2705">
            <v>5388</v>
          </cell>
        </row>
        <row r="2706">
          <cell r="A2706">
            <v>1484179</v>
          </cell>
          <cell r="B2706" t="str">
            <v>02</v>
          </cell>
          <cell r="C2706" t="str">
            <v>Saguenay-Lac-Saint-Jean</v>
          </cell>
          <cell r="D2706" t="str">
            <v>Bouchard Doris et Munger Jean-Pierre</v>
          </cell>
          <cell r="E2706" t="str">
            <v>Bouchard(Doris)</v>
          </cell>
          <cell r="F2706" t="str">
            <v>2520, boul. Auger est</v>
          </cell>
          <cell r="G2706" t="str">
            <v>Alma</v>
          </cell>
          <cell r="H2706" t="str">
            <v>G8B5V2</v>
          </cell>
          <cell r="I2706">
            <v>418</v>
          </cell>
          <cell r="J2706">
            <v>6686774</v>
          </cell>
          <cell r="K2706">
            <v>22</v>
          </cell>
          <cell r="L2706">
            <v>4827</v>
          </cell>
          <cell r="M2706">
            <v>21</v>
          </cell>
          <cell r="N2706">
            <v>6991</v>
          </cell>
        </row>
        <row r="2707">
          <cell r="A2707">
            <v>1484187</v>
          </cell>
          <cell r="B2707" t="str">
            <v>03</v>
          </cell>
          <cell r="C2707" t="str">
            <v>Capitale-Nationale</v>
          </cell>
          <cell r="D2707" t="str">
            <v>Létourneau(Jacques)</v>
          </cell>
          <cell r="F2707" t="str">
            <v>323, Côte Sainte-Anne</v>
          </cell>
          <cell r="G2707" t="str">
            <v>Sainte-Anne-de-Beaupré</v>
          </cell>
          <cell r="H2707" t="str">
            <v>G0A3C0</v>
          </cell>
          <cell r="I2707">
            <v>418</v>
          </cell>
          <cell r="J2707">
            <v>8272198</v>
          </cell>
          <cell r="K2707">
            <v>17</v>
          </cell>
          <cell r="M2707">
            <v>17</v>
          </cell>
        </row>
        <row r="2708">
          <cell r="A2708">
            <v>1484328</v>
          </cell>
          <cell r="B2708" t="str">
            <v>02</v>
          </cell>
          <cell r="C2708" t="str">
            <v>Saguenay-Lac-Saint-Jean</v>
          </cell>
          <cell r="D2708" t="str">
            <v>Gagnon Aldège, Éric et Luc</v>
          </cell>
          <cell r="E2708" t="str">
            <v>Gagnon(Luc)</v>
          </cell>
          <cell r="F2708" t="str">
            <v>401, route Villeneuve</v>
          </cell>
          <cell r="G2708" t="str">
            <v>Canton Tremblay</v>
          </cell>
          <cell r="H2708" t="str">
            <v>G7H5A8</v>
          </cell>
          <cell r="I2708">
            <v>418</v>
          </cell>
          <cell r="J2708">
            <v>5436407</v>
          </cell>
          <cell r="M2708">
            <v>38</v>
          </cell>
          <cell r="N2708">
            <v>8163</v>
          </cell>
        </row>
        <row r="2709">
          <cell r="A2709">
            <v>1484435</v>
          </cell>
          <cell r="B2709" t="str">
            <v>05</v>
          </cell>
          <cell r="C2709" t="str">
            <v>Estrie</v>
          </cell>
          <cell r="D2709" t="str">
            <v>McElroy(Milton)</v>
          </cell>
          <cell r="F2709" t="str">
            <v>832 10ème Rang</v>
          </cell>
          <cell r="G2709" t="str">
            <v>Sainte-Anne-de-la-Rochelle</v>
          </cell>
          <cell r="H2709" t="str">
            <v>J0E2B0</v>
          </cell>
          <cell r="I2709">
            <v>450</v>
          </cell>
          <cell r="J2709">
            <v>5391066</v>
          </cell>
          <cell r="K2709">
            <v>24</v>
          </cell>
          <cell r="L2709">
            <v>247</v>
          </cell>
          <cell r="M2709">
            <v>22</v>
          </cell>
          <cell r="N2709">
            <v>934</v>
          </cell>
        </row>
        <row r="2710">
          <cell r="A2710">
            <v>1484567</v>
          </cell>
          <cell r="B2710" t="str">
            <v>05</v>
          </cell>
          <cell r="C2710" t="str">
            <v>Estrie</v>
          </cell>
          <cell r="D2710" t="str">
            <v>Poulin(Marie-Paule)</v>
          </cell>
          <cell r="F2710" t="str">
            <v>523, 9e Rang</v>
          </cell>
          <cell r="G2710" t="str">
            <v>Windsor</v>
          </cell>
          <cell r="H2710" t="str">
            <v>J1S2L5</v>
          </cell>
          <cell r="I2710">
            <v>819</v>
          </cell>
          <cell r="J2710">
            <v>8457341</v>
          </cell>
          <cell r="K2710">
            <v>29</v>
          </cell>
          <cell r="L2710">
            <v>232</v>
          </cell>
          <cell r="M2710">
            <v>24</v>
          </cell>
        </row>
        <row r="2711">
          <cell r="A2711">
            <v>1484575</v>
          </cell>
          <cell r="B2711" t="str">
            <v>05</v>
          </cell>
          <cell r="C2711" t="str">
            <v>Estrie</v>
          </cell>
          <cell r="D2711" t="str">
            <v>Fisher(Delmar)</v>
          </cell>
          <cell r="F2711" t="str">
            <v>836 Hardwoodflat Road R.R.3</v>
          </cell>
          <cell r="G2711" t="str">
            <v>Bury</v>
          </cell>
          <cell r="H2711" t="str">
            <v>J0B1J0</v>
          </cell>
          <cell r="I2711">
            <v>819</v>
          </cell>
          <cell r="J2711">
            <v>8723226</v>
          </cell>
          <cell r="K2711">
            <v>18</v>
          </cell>
          <cell r="L2711">
            <v>3877</v>
          </cell>
          <cell r="M2711">
            <v>17</v>
          </cell>
          <cell r="N2711">
            <v>2652</v>
          </cell>
        </row>
        <row r="2712">
          <cell r="A2712">
            <v>1484682</v>
          </cell>
          <cell r="B2712" t="str">
            <v>05</v>
          </cell>
          <cell r="C2712" t="str">
            <v>Estrie</v>
          </cell>
          <cell r="D2712" t="str">
            <v>Fraser(Malcolm)</v>
          </cell>
          <cell r="F2712" t="str">
            <v>200, Fraser C.P. 430</v>
          </cell>
          <cell r="G2712" t="str">
            <v>Cookshire-Eaton</v>
          </cell>
          <cell r="H2712" t="str">
            <v>J0B1M0</v>
          </cell>
          <cell r="I2712">
            <v>819</v>
          </cell>
          <cell r="J2712">
            <v>8753842</v>
          </cell>
          <cell r="K2712">
            <v>11</v>
          </cell>
          <cell r="L2712">
            <v>582</v>
          </cell>
        </row>
        <row r="2713">
          <cell r="A2713">
            <v>1484716</v>
          </cell>
          <cell r="B2713" t="str">
            <v>05</v>
          </cell>
          <cell r="C2713" t="str">
            <v>Estrie</v>
          </cell>
          <cell r="D2713" t="str">
            <v>Fréchette(Johnny)</v>
          </cell>
          <cell r="F2713" t="str">
            <v>140 ch. Laroche</v>
          </cell>
          <cell r="G2713" t="str">
            <v>Asbestos</v>
          </cell>
          <cell r="H2713" t="str">
            <v>J1T3M7</v>
          </cell>
          <cell r="I2713">
            <v>819</v>
          </cell>
          <cell r="J2713">
            <v>8792004</v>
          </cell>
          <cell r="K2713">
            <v>26</v>
          </cell>
          <cell r="M2713">
            <v>15</v>
          </cell>
          <cell r="N2713">
            <v>4500</v>
          </cell>
        </row>
        <row r="2714">
          <cell r="A2714">
            <v>1484757</v>
          </cell>
          <cell r="B2714" t="str">
            <v>03</v>
          </cell>
          <cell r="C2714" t="str">
            <v>Capitale-Nationale</v>
          </cell>
          <cell r="D2714" t="str">
            <v>Belleau(Stéphane)</v>
          </cell>
          <cell r="F2714" t="str">
            <v>208, avenue Saint-Georges</v>
          </cell>
          <cell r="G2714" t="str">
            <v>Saint-Basile</v>
          </cell>
          <cell r="H2714" t="str">
            <v>G0A3G0</v>
          </cell>
          <cell r="I2714">
            <v>418</v>
          </cell>
          <cell r="J2714">
            <v>3293790</v>
          </cell>
          <cell r="K2714">
            <v>57</v>
          </cell>
          <cell r="L2714">
            <v>3681</v>
          </cell>
          <cell r="M2714">
            <v>60</v>
          </cell>
          <cell r="N2714">
            <v>10548</v>
          </cell>
        </row>
        <row r="2715">
          <cell r="A2715">
            <v>1485069</v>
          </cell>
          <cell r="B2715" t="str">
            <v>08</v>
          </cell>
          <cell r="C2715" t="str">
            <v>Abitibi-Témiscamingue</v>
          </cell>
          <cell r="D2715" t="str">
            <v>Chainé(Michel)</v>
          </cell>
          <cell r="E2715" t="str">
            <v>Chainé(Michel)</v>
          </cell>
          <cell r="F2715" t="str">
            <v>186 rang des Collines</v>
          </cell>
          <cell r="G2715" t="str">
            <v>Rouyn-Noranda</v>
          </cell>
          <cell r="H2715" t="str">
            <v>J9Y1R8</v>
          </cell>
          <cell r="I2715">
            <v>819</v>
          </cell>
          <cell r="J2715">
            <v>7975743</v>
          </cell>
          <cell r="K2715">
            <v>30</v>
          </cell>
          <cell r="L2715">
            <v>6346</v>
          </cell>
          <cell r="M2715">
            <v>28</v>
          </cell>
          <cell r="N2715">
            <v>907</v>
          </cell>
        </row>
        <row r="2716">
          <cell r="A2716">
            <v>1485150</v>
          </cell>
          <cell r="B2716" t="str">
            <v>08</v>
          </cell>
          <cell r="C2716" t="str">
            <v>Abitibi-Témiscamingue</v>
          </cell>
          <cell r="D2716" t="str">
            <v>Corriveau(Yvon)</v>
          </cell>
          <cell r="F2716" t="str">
            <v>235 des Prés</v>
          </cell>
          <cell r="G2716" t="str">
            <v>Saint-Marc-de-Figuery</v>
          </cell>
          <cell r="H2716" t="str">
            <v>J0Y1J0</v>
          </cell>
          <cell r="I2716">
            <v>819</v>
          </cell>
          <cell r="J2716">
            <v>7326794</v>
          </cell>
          <cell r="K2716">
            <v>21</v>
          </cell>
          <cell r="L2716">
            <v>677</v>
          </cell>
          <cell r="M2716">
            <v>28</v>
          </cell>
        </row>
        <row r="2717">
          <cell r="A2717">
            <v>1485168</v>
          </cell>
          <cell r="B2717" t="str">
            <v>02</v>
          </cell>
          <cell r="C2717" t="str">
            <v>Saguenay-Lac-Saint-Jean</v>
          </cell>
          <cell r="D2717" t="str">
            <v>2967-0684 Québec inc.</v>
          </cell>
          <cell r="E2717" t="str">
            <v>Pelletier(Clément)</v>
          </cell>
          <cell r="F2717" t="str">
            <v>2087 rue St-Cyrille</v>
          </cell>
          <cell r="G2717" t="str">
            <v>Normandin</v>
          </cell>
          <cell r="H2717" t="str">
            <v>G8M4K6</v>
          </cell>
          <cell r="I2717">
            <v>418</v>
          </cell>
          <cell r="J2717">
            <v>2742144</v>
          </cell>
          <cell r="M2717">
            <v>31</v>
          </cell>
        </row>
        <row r="2718">
          <cell r="A2718">
            <v>1485242</v>
          </cell>
          <cell r="B2718" t="str">
            <v>05</v>
          </cell>
          <cell r="C2718" t="str">
            <v>Estrie</v>
          </cell>
          <cell r="D2718" t="str">
            <v>Robinson(Danny)</v>
          </cell>
          <cell r="F2718" t="str">
            <v>416, Castlebar Rd</v>
          </cell>
          <cell r="G2718" t="str">
            <v>Danville</v>
          </cell>
          <cell r="H2718" t="str">
            <v>J0A1A0</v>
          </cell>
          <cell r="I2718">
            <v>819</v>
          </cell>
          <cell r="J2718">
            <v>8392509</v>
          </cell>
          <cell r="K2718">
            <v>30</v>
          </cell>
          <cell r="L2718">
            <v>4982</v>
          </cell>
          <cell r="M2718">
            <v>30</v>
          </cell>
          <cell r="N2718">
            <v>1924</v>
          </cell>
        </row>
        <row r="2719">
          <cell r="A2719">
            <v>1485267</v>
          </cell>
          <cell r="B2719" t="str">
            <v>05</v>
          </cell>
          <cell r="C2719" t="str">
            <v>Estrie</v>
          </cell>
          <cell r="D2719" t="str">
            <v>Rodgers(Scott)</v>
          </cell>
          <cell r="F2719" t="str">
            <v>4545, Albert Mine Rd, R.R. 1</v>
          </cell>
          <cell r="G2719" t="str">
            <v>North Hatley</v>
          </cell>
          <cell r="H2719" t="str">
            <v>J0B2C0</v>
          </cell>
          <cell r="I2719">
            <v>819</v>
          </cell>
          <cell r="J2719">
            <v>8299588</v>
          </cell>
          <cell r="K2719">
            <v>43</v>
          </cell>
          <cell r="L2719">
            <v>6502</v>
          </cell>
          <cell r="M2719">
            <v>43</v>
          </cell>
          <cell r="N2719">
            <v>6588</v>
          </cell>
        </row>
        <row r="2720">
          <cell r="A2720">
            <v>1485283</v>
          </cell>
          <cell r="B2720" t="str">
            <v>05</v>
          </cell>
          <cell r="C2720" t="str">
            <v>Estrie</v>
          </cell>
          <cell r="D2720" t="str">
            <v>Rodrigue(Rock)</v>
          </cell>
          <cell r="E2720" t="str">
            <v>Rodrigue(Rock)</v>
          </cell>
          <cell r="F2720" t="str">
            <v>15, chemin Fournier</v>
          </cell>
          <cell r="G2720" t="str">
            <v>Coaticook</v>
          </cell>
          <cell r="H2720" t="str">
            <v>J1A2S2</v>
          </cell>
          <cell r="I2720">
            <v>819</v>
          </cell>
          <cell r="J2720">
            <v>8492530</v>
          </cell>
          <cell r="K2720">
            <v>47</v>
          </cell>
          <cell r="M2720">
            <v>45</v>
          </cell>
          <cell r="N2720">
            <v>3943</v>
          </cell>
        </row>
        <row r="2721">
          <cell r="A2721">
            <v>1485424</v>
          </cell>
          <cell r="B2721" t="str">
            <v>05</v>
          </cell>
          <cell r="C2721" t="str">
            <v>Estrie</v>
          </cell>
          <cell r="D2721" t="str">
            <v>Gagné(Fernand)</v>
          </cell>
          <cell r="F2721" t="str">
            <v>716 ch. Ste-Anne</v>
          </cell>
          <cell r="G2721" t="str">
            <v>Stukely-Sud</v>
          </cell>
          <cell r="H2721" t="str">
            <v>J0E2J0</v>
          </cell>
          <cell r="I2721">
            <v>450</v>
          </cell>
          <cell r="J2721">
            <v>5392007</v>
          </cell>
          <cell r="K2721">
            <v>22</v>
          </cell>
          <cell r="L2721">
            <v>1606</v>
          </cell>
          <cell r="M2721">
            <v>18</v>
          </cell>
          <cell r="N2721">
            <v>764</v>
          </cell>
        </row>
        <row r="2722">
          <cell r="A2722">
            <v>1485432</v>
          </cell>
          <cell r="B2722" t="str">
            <v>05</v>
          </cell>
          <cell r="C2722" t="str">
            <v>Estrie</v>
          </cell>
          <cell r="D2722" t="str">
            <v>Gagné(Luc)</v>
          </cell>
          <cell r="F2722" t="str">
            <v>1862, R.R.2</v>
          </cell>
          <cell r="G2722" t="str">
            <v>Weedon</v>
          </cell>
          <cell r="H2722" t="str">
            <v>J0B3J0</v>
          </cell>
          <cell r="I2722">
            <v>819</v>
          </cell>
          <cell r="J2722">
            <v>8773087</v>
          </cell>
          <cell r="K2722">
            <v>57</v>
          </cell>
          <cell r="L2722">
            <v>17325</v>
          </cell>
          <cell r="M2722">
            <v>45</v>
          </cell>
          <cell r="N2722">
            <v>7185</v>
          </cell>
        </row>
        <row r="2723">
          <cell r="A2723">
            <v>1485531</v>
          </cell>
          <cell r="B2723" t="str">
            <v>05</v>
          </cell>
          <cell r="C2723" t="str">
            <v>Estrie</v>
          </cell>
          <cell r="D2723" t="str">
            <v>Gagnon(René)</v>
          </cell>
          <cell r="F2723" t="str">
            <v>99, route 255</v>
          </cell>
          <cell r="G2723" t="str">
            <v>Wotton</v>
          </cell>
          <cell r="H2723" t="str">
            <v>J0A1N0</v>
          </cell>
          <cell r="I2723">
            <v>819</v>
          </cell>
          <cell r="J2723">
            <v>8282665</v>
          </cell>
          <cell r="K2723">
            <v>10</v>
          </cell>
        </row>
        <row r="2724">
          <cell r="A2724">
            <v>1485556</v>
          </cell>
          <cell r="B2724" t="str">
            <v>05</v>
          </cell>
          <cell r="C2724" t="str">
            <v>Estrie</v>
          </cell>
          <cell r="D2724" t="str">
            <v>Gallup(Wayne)</v>
          </cell>
          <cell r="F2724" t="str">
            <v>65, route 143</v>
          </cell>
          <cell r="G2724" t="str">
            <v>Melbourne</v>
          </cell>
          <cell r="H2724" t="str">
            <v>J0B2B0</v>
          </cell>
          <cell r="I2724">
            <v>819</v>
          </cell>
          <cell r="J2724">
            <v>8263026</v>
          </cell>
          <cell r="K2724">
            <v>13</v>
          </cell>
          <cell r="L2724">
            <v>1325</v>
          </cell>
          <cell r="M2724">
            <v>17</v>
          </cell>
          <cell r="N2724">
            <v>872</v>
          </cell>
        </row>
        <row r="2725">
          <cell r="A2725">
            <v>1485580</v>
          </cell>
          <cell r="B2725" t="str">
            <v>05</v>
          </cell>
          <cell r="C2725" t="str">
            <v>Estrie</v>
          </cell>
          <cell r="D2725" t="str">
            <v>Gaucher(Jean-Guy)</v>
          </cell>
          <cell r="F2725" t="str">
            <v>505 rang 5</v>
          </cell>
          <cell r="G2725" t="str">
            <v>Sainte-Anne-de-la-Rochelle</v>
          </cell>
          <cell r="H2725" t="str">
            <v>J0E2B0</v>
          </cell>
          <cell r="I2725">
            <v>450</v>
          </cell>
          <cell r="J2725">
            <v>5356595</v>
          </cell>
          <cell r="K2725">
            <v>14</v>
          </cell>
          <cell r="L2725">
            <v>2652</v>
          </cell>
          <cell r="M2725">
            <v>16</v>
          </cell>
          <cell r="N2725">
            <v>247</v>
          </cell>
        </row>
        <row r="2726">
          <cell r="A2726">
            <v>1485614</v>
          </cell>
          <cell r="B2726" t="str">
            <v>05</v>
          </cell>
          <cell r="C2726" t="str">
            <v>Estrie</v>
          </cell>
          <cell r="D2726" t="str">
            <v>Roy(Léo-Paul)</v>
          </cell>
          <cell r="F2726" t="str">
            <v>147, route 253</v>
          </cell>
          <cell r="G2726" t="str">
            <v>Westbury</v>
          </cell>
          <cell r="H2726" t="str">
            <v>J0B1R0</v>
          </cell>
          <cell r="I2726">
            <v>819</v>
          </cell>
          <cell r="J2726">
            <v>8322033</v>
          </cell>
          <cell r="K2726">
            <v>20</v>
          </cell>
          <cell r="L2726">
            <v>5791</v>
          </cell>
        </row>
        <row r="2727">
          <cell r="A2727">
            <v>1485648</v>
          </cell>
          <cell r="B2727" t="str">
            <v>05</v>
          </cell>
          <cell r="C2727" t="str">
            <v>Estrie</v>
          </cell>
          <cell r="D2727" t="str">
            <v>Gemmell(Robert)</v>
          </cell>
          <cell r="F2727" t="str">
            <v>4945, route 143</v>
          </cell>
          <cell r="G2727" t="str">
            <v>Waterville</v>
          </cell>
          <cell r="H2727" t="str">
            <v>J0B3H0</v>
          </cell>
          <cell r="I2727">
            <v>819</v>
          </cell>
          <cell r="J2727">
            <v>5657268</v>
          </cell>
          <cell r="K2727">
            <v>13</v>
          </cell>
          <cell r="L2727">
            <v>1100</v>
          </cell>
        </row>
        <row r="2728">
          <cell r="A2728">
            <v>1485747</v>
          </cell>
          <cell r="B2728" t="str">
            <v>02</v>
          </cell>
          <cell r="C2728" t="str">
            <v>Saguenay-Lac-Saint-Jean</v>
          </cell>
          <cell r="D2728" t="str">
            <v>Ferme Lapointe S.E.N.C.</v>
          </cell>
          <cell r="E2728" t="str">
            <v>Lapointe(Philippe)</v>
          </cell>
          <cell r="F2728" t="str">
            <v>720 rang 7</v>
          </cell>
          <cell r="G2728" t="str">
            <v>Saint-Augustin</v>
          </cell>
          <cell r="H2728" t="str">
            <v>G0W1K0</v>
          </cell>
          <cell r="I2728">
            <v>418</v>
          </cell>
          <cell r="J2728">
            <v>3742073</v>
          </cell>
          <cell r="K2728">
            <v>37</v>
          </cell>
          <cell r="L2728">
            <v>3098</v>
          </cell>
          <cell r="M2728">
            <v>34</v>
          </cell>
        </row>
        <row r="2729">
          <cell r="A2729">
            <v>1486075</v>
          </cell>
          <cell r="B2729" t="str">
            <v>05</v>
          </cell>
          <cell r="C2729" t="str">
            <v>Estrie</v>
          </cell>
          <cell r="D2729" t="str">
            <v>Roy(Sylvie)</v>
          </cell>
          <cell r="F2729" t="str">
            <v>199, Ch. Saloie</v>
          </cell>
          <cell r="G2729" t="str">
            <v>Saint-François-Xavier-de-Brompton</v>
          </cell>
          <cell r="H2729" t="str">
            <v>J0B2V0</v>
          </cell>
          <cell r="I2729">
            <v>819</v>
          </cell>
          <cell r="J2729">
            <v>8453600</v>
          </cell>
          <cell r="K2729">
            <v>22</v>
          </cell>
          <cell r="L2729">
            <v>1972</v>
          </cell>
          <cell r="M2729">
            <v>21</v>
          </cell>
          <cell r="N2729">
            <v>2380</v>
          </cell>
        </row>
        <row r="2730">
          <cell r="A2730">
            <v>1486091</v>
          </cell>
          <cell r="B2730" t="str">
            <v>05</v>
          </cell>
          <cell r="C2730" t="str">
            <v>Estrie</v>
          </cell>
          <cell r="D2730" t="str">
            <v>Ruf(Armin)</v>
          </cell>
          <cell r="F2730" t="str">
            <v>120, Maple</v>
          </cell>
          <cell r="G2730" t="str">
            <v>Stanstead</v>
          </cell>
          <cell r="H2730" t="str">
            <v>J0B3E0</v>
          </cell>
          <cell r="I2730">
            <v>819</v>
          </cell>
          <cell r="J2730">
            <v>8767326</v>
          </cell>
          <cell r="K2730">
            <v>22</v>
          </cell>
          <cell r="L2730">
            <v>2398</v>
          </cell>
          <cell r="M2730">
            <v>20</v>
          </cell>
          <cell r="N2730">
            <v>3078</v>
          </cell>
        </row>
        <row r="2731">
          <cell r="A2731">
            <v>1486109</v>
          </cell>
          <cell r="B2731" t="str">
            <v>05</v>
          </cell>
          <cell r="C2731" t="str">
            <v>Estrie</v>
          </cell>
          <cell r="D2731" t="str">
            <v>Ruf(Philippe)</v>
          </cell>
          <cell r="F2731" t="str">
            <v>100, Maple</v>
          </cell>
          <cell r="G2731" t="str">
            <v>Stanstead</v>
          </cell>
          <cell r="H2731" t="str">
            <v>J0B3E4</v>
          </cell>
          <cell r="I2731">
            <v>819</v>
          </cell>
          <cell r="J2731">
            <v>8767185</v>
          </cell>
          <cell r="K2731">
            <v>37</v>
          </cell>
          <cell r="L2731">
            <v>5317</v>
          </cell>
          <cell r="M2731">
            <v>30</v>
          </cell>
          <cell r="N2731">
            <v>5382</v>
          </cell>
        </row>
        <row r="2732">
          <cell r="A2732">
            <v>1486158</v>
          </cell>
          <cell r="B2732" t="str">
            <v>02</v>
          </cell>
          <cell r="C2732" t="str">
            <v>Saguenay-Lac-Saint-Jean</v>
          </cell>
          <cell r="D2732" t="str">
            <v>Ferme C.G.R. Murray enr.</v>
          </cell>
          <cell r="E2732" t="str">
            <v>Murray(Gilles)</v>
          </cell>
          <cell r="F2732" t="str">
            <v>4265 chemin St-Isidore</v>
          </cell>
          <cell r="G2732" t="str">
            <v>Laterrière</v>
          </cell>
          <cell r="H2732" t="str">
            <v>G7N1M3</v>
          </cell>
          <cell r="I2732">
            <v>418</v>
          </cell>
          <cell r="J2732">
            <v>6783767</v>
          </cell>
          <cell r="K2732">
            <v>96</v>
          </cell>
          <cell r="L2732">
            <v>17797</v>
          </cell>
          <cell r="M2732">
            <v>105</v>
          </cell>
          <cell r="N2732">
            <v>23522</v>
          </cell>
        </row>
        <row r="2733">
          <cell r="A2733">
            <v>1486224</v>
          </cell>
          <cell r="B2733" t="str">
            <v>17</v>
          </cell>
          <cell r="C2733" t="str">
            <v>Centre-du-Québec</v>
          </cell>
          <cell r="D2733" t="str">
            <v>Langlois(Alain)</v>
          </cell>
          <cell r="E2733" t="str">
            <v>Langlois(Alain)</v>
          </cell>
          <cell r="F2733" t="str">
            <v>430, rang 4</v>
          </cell>
          <cell r="G2733" t="str">
            <v>Sainte-Clotilde-de-Horton</v>
          </cell>
          <cell r="H2733" t="str">
            <v>J0A1H0</v>
          </cell>
          <cell r="I2733">
            <v>819</v>
          </cell>
          <cell r="J2733">
            <v>3363273</v>
          </cell>
          <cell r="K2733">
            <v>25</v>
          </cell>
          <cell r="L2733">
            <v>4205</v>
          </cell>
          <cell r="M2733">
            <v>22</v>
          </cell>
          <cell r="N2733">
            <v>4920</v>
          </cell>
        </row>
        <row r="2734">
          <cell r="A2734">
            <v>1486273</v>
          </cell>
          <cell r="B2734" t="str">
            <v>02</v>
          </cell>
          <cell r="C2734" t="str">
            <v>Saguenay-Lac-Saint-Jean</v>
          </cell>
          <cell r="D2734" t="str">
            <v>Gauthier(Damien)</v>
          </cell>
          <cell r="F2734" t="str">
            <v>88 rue Principale</v>
          </cell>
          <cell r="G2734" t="str">
            <v>Saint-Eugène-d'Argentenay</v>
          </cell>
          <cell r="H2734" t="str">
            <v>G0W1B0</v>
          </cell>
          <cell r="I2734">
            <v>418</v>
          </cell>
          <cell r="J2734">
            <v>2761898</v>
          </cell>
          <cell r="K2734">
            <v>125</v>
          </cell>
          <cell r="L2734">
            <v>24607</v>
          </cell>
          <cell r="M2734">
            <v>105</v>
          </cell>
          <cell r="N2734">
            <v>28876</v>
          </cell>
        </row>
        <row r="2735">
          <cell r="A2735">
            <v>1486331</v>
          </cell>
          <cell r="B2735" t="str">
            <v>05</v>
          </cell>
          <cell r="C2735" t="str">
            <v>Estrie</v>
          </cell>
          <cell r="D2735" t="str">
            <v>St-Pierre(Carole)</v>
          </cell>
          <cell r="F2735" t="str">
            <v>327, route 253 sud</v>
          </cell>
          <cell r="G2735" t="str">
            <v>Sawyerville</v>
          </cell>
          <cell r="H2735" t="str">
            <v>J0B3A0</v>
          </cell>
          <cell r="I2735">
            <v>819</v>
          </cell>
          <cell r="J2735">
            <v>8891176</v>
          </cell>
          <cell r="K2735">
            <v>21</v>
          </cell>
          <cell r="L2735">
            <v>2865</v>
          </cell>
          <cell r="M2735">
            <v>21</v>
          </cell>
          <cell r="N2735">
            <v>3962</v>
          </cell>
        </row>
        <row r="2736">
          <cell r="A2736">
            <v>1486349</v>
          </cell>
          <cell r="B2736" t="str">
            <v>05</v>
          </cell>
          <cell r="C2736" t="str">
            <v>Estrie</v>
          </cell>
          <cell r="D2736" t="str">
            <v>Saurette(Luc)</v>
          </cell>
          <cell r="F2736" t="str">
            <v>61, route 249</v>
          </cell>
          <cell r="G2736" t="str">
            <v>Saint-Georges-de-Windsor</v>
          </cell>
          <cell r="H2736" t="str">
            <v>J0A1J0</v>
          </cell>
          <cell r="I2736">
            <v>819</v>
          </cell>
          <cell r="J2736">
            <v>8282479</v>
          </cell>
          <cell r="K2736">
            <v>82</v>
          </cell>
          <cell r="L2736">
            <v>16067</v>
          </cell>
          <cell r="M2736">
            <v>73</v>
          </cell>
          <cell r="N2736">
            <v>22956</v>
          </cell>
        </row>
        <row r="2737">
          <cell r="A2737">
            <v>1486422</v>
          </cell>
          <cell r="B2737" t="str">
            <v>05</v>
          </cell>
          <cell r="C2737" t="str">
            <v>Estrie</v>
          </cell>
          <cell r="D2737" t="str">
            <v>Sevack(Richard)</v>
          </cell>
          <cell r="F2737" t="str">
            <v>5640, Griffin Road</v>
          </cell>
          <cell r="G2737" t="str">
            <v>Ogden</v>
          </cell>
          <cell r="H2737" t="str">
            <v>J0B3E3</v>
          </cell>
          <cell r="I2737">
            <v>819</v>
          </cell>
          <cell r="J2737">
            <v>6790865</v>
          </cell>
          <cell r="K2737">
            <v>51</v>
          </cell>
          <cell r="L2737">
            <v>2126</v>
          </cell>
          <cell r="M2737">
            <v>55</v>
          </cell>
          <cell r="N2737">
            <v>2495</v>
          </cell>
        </row>
        <row r="2738">
          <cell r="A2738">
            <v>1486588</v>
          </cell>
          <cell r="B2738" t="str">
            <v>17</v>
          </cell>
          <cell r="C2738" t="str">
            <v>Centre-du-Québec</v>
          </cell>
          <cell r="D2738" t="str">
            <v>Laroche(Claude)</v>
          </cell>
          <cell r="E2738" t="str">
            <v>Laroche(Claude)</v>
          </cell>
          <cell r="F2738" t="str">
            <v>174, Rang 8</v>
          </cell>
          <cell r="G2738" t="str">
            <v>Saint-Rosaire</v>
          </cell>
          <cell r="H2738" t="str">
            <v>G0Z1K0</v>
          </cell>
          <cell r="I2738">
            <v>819</v>
          </cell>
          <cell r="J2738">
            <v>7511112</v>
          </cell>
          <cell r="K2738">
            <v>154</v>
          </cell>
          <cell r="L2738">
            <v>6464</v>
          </cell>
          <cell r="M2738">
            <v>93</v>
          </cell>
          <cell r="N2738">
            <v>25970</v>
          </cell>
        </row>
        <row r="2739">
          <cell r="A2739">
            <v>1486653</v>
          </cell>
          <cell r="B2739" t="str">
            <v>05</v>
          </cell>
          <cell r="C2739" t="str">
            <v>Estrie</v>
          </cell>
          <cell r="D2739" t="str">
            <v>Sparkes(Steven)</v>
          </cell>
          <cell r="F2739" t="str">
            <v>1391, rte 212, R.R.1</v>
          </cell>
          <cell r="G2739" t="str">
            <v>Cookshire-Eaton</v>
          </cell>
          <cell r="H2739" t="str">
            <v>J0B1M0</v>
          </cell>
          <cell r="I2739">
            <v>819</v>
          </cell>
          <cell r="J2739">
            <v>8753719</v>
          </cell>
          <cell r="K2739">
            <v>53</v>
          </cell>
          <cell r="L2739">
            <v>13612</v>
          </cell>
          <cell r="M2739">
            <v>60</v>
          </cell>
          <cell r="N2739">
            <v>6946</v>
          </cell>
        </row>
        <row r="2740">
          <cell r="A2740">
            <v>1486778</v>
          </cell>
          <cell r="B2740" t="str">
            <v>17</v>
          </cell>
          <cell r="C2740" t="str">
            <v>Centre-du-Québec</v>
          </cell>
          <cell r="D2740" t="str">
            <v>Leblanc(Aline C.)</v>
          </cell>
          <cell r="E2740" t="str">
            <v>Leblanc(Aline C.)</v>
          </cell>
          <cell r="F2740" t="str">
            <v>203, rang Pariseau</v>
          </cell>
          <cell r="G2740" t="str">
            <v>Victoriaville</v>
          </cell>
          <cell r="H2740" t="str">
            <v>G6T0J5</v>
          </cell>
          <cell r="I2740">
            <v>819</v>
          </cell>
          <cell r="J2740">
            <v>7587326</v>
          </cell>
          <cell r="K2740">
            <v>20</v>
          </cell>
          <cell r="L2740">
            <v>1669</v>
          </cell>
          <cell r="M2740">
            <v>20</v>
          </cell>
          <cell r="N2740">
            <v>3085</v>
          </cell>
        </row>
        <row r="2741">
          <cell r="A2741">
            <v>1486810</v>
          </cell>
          <cell r="B2741" t="str">
            <v>05</v>
          </cell>
          <cell r="C2741" t="str">
            <v>Estrie</v>
          </cell>
          <cell r="D2741" t="str">
            <v>Tryon(Linda)</v>
          </cell>
          <cell r="F2741" t="str">
            <v>970, chemin Fitch Bay</v>
          </cell>
          <cell r="G2741" t="str">
            <v>Magog</v>
          </cell>
          <cell r="H2741" t="str">
            <v>J1X3W2</v>
          </cell>
          <cell r="I2741">
            <v>819</v>
          </cell>
          <cell r="J2741">
            <v>8435465</v>
          </cell>
          <cell r="K2741">
            <v>14</v>
          </cell>
          <cell r="L2741">
            <v>2332</v>
          </cell>
          <cell r="M2741">
            <v>16</v>
          </cell>
          <cell r="N2741">
            <v>2672</v>
          </cell>
        </row>
        <row r="2742">
          <cell r="A2742">
            <v>1486877</v>
          </cell>
          <cell r="B2742" t="str">
            <v>05</v>
          </cell>
          <cell r="C2742" t="str">
            <v>Estrie</v>
          </cell>
          <cell r="D2742" t="str">
            <v>Vachon(Denis)</v>
          </cell>
          <cell r="F2742" t="str">
            <v>1761. R.R. 1 (route 161)</v>
          </cell>
          <cell r="G2742" t="str">
            <v>Lac-Mégantic</v>
          </cell>
          <cell r="H2742" t="str">
            <v>G6B2S1</v>
          </cell>
          <cell r="I2742">
            <v>819</v>
          </cell>
          <cell r="J2742">
            <v>5834827</v>
          </cell>
          <cell r="K2742">
            <v>42</v>
          </cell>
          <cell r="L2742">
            <v>1987</v>
          </cell>
          <cell r="M2742">
            <v>39</v>
          </cell>
          <cell r="N2742">
            <v>1821</v>
          </cell>
        </row>
        <row r="2743">
          <cell r="A2743">
            <v>1486919</v>
          </cell>
          <cell r="B2743" t="str">
            <v>05</v>
          </cell>
          <cell r="C2743" t="str">
            <v>Estrie</v>
          </cell>
          <cell r="D2743" t="str">
            <v>Vanier(Patrick)</v>
          </cell>
          <cell r="E2743" t="str">
            <v>Vanier(Patrick)</v>
          </cell>
          <cell r="F2743" t="str">
            <v>40, chemin Haslett</v>
          </cell>
          <cell r="G2743" t="str">
            <v>Danville</v>
          </cell>
          <cell r="H2743" t="str">
            <v>J0A1A0</v>
          </cell>
          <cell r="I2743">
            <v>819</v>
          </cell>
          <cell r="J2743">
            <v>8392835</v>
          </cell>
          <cell r="K2743">
            <v>16</v>
          </cell>
          <cell r="L2743">
            <v>1929</v>
          </cell>
          <cell r="M2743">
            <v>18</v>
          </cell>
          <cell r="N2743">
            <v>3243</v>
          </cell>
        </row>
        <row r="2744">
          <cell r="A2744">
            <v>1486950</v>
          </cell>
          <cell r="B2744" t="str">
            <v>05</v>
          </cell>
          <cell r="C2744" t="str">
            <v>Estrie</v>
          </cell>
          <cell r="D2744" t="str">
            <v>Veilleux(Réal)</v>
          </cell>
          <cell r="F2744" t="str">
            <v>3245 ch. Kingscroft</v>
          </cell>
          <cell r="G2744" t="str">
            <v>Ayer's Cliff</v>
          </cell>
          <cell r="H2744" t="str">
            <v>J0B1C0</v>
          </cell>
          <cell r="I2744">
            <v>819</v>
          </cell>
          <cell r="J2744">
            <v>8384338</v>
          </cell>
          <cell r="K2744">
            <v>26</v>
          </cell>
          <cell r="L2744">
            <v>5359</v>
          </cell>
          <cell r="M2744">
            <v>28</v>
          </cell>
          <cell r="N2744">
            <v>6002</v>
          </cell>
        </row>
        <row r="2745">
          <cell r="A2745">
            <v>1486984</v>
          </cell>
          <cell r="B2745" t="str">
            <v>05</v>
          </cell>
          <cell r="C2745" t="str">
            <v>Estrie</v>
          </cell>
          <cell r="D2745" t="str">
            <v>Sylvester(Larry)</v>
          </cell>
          <cell r="F2745" t="str">
            <v>714, rte 214</v>
          </cell>
          <cell r="G2745" t="str">
            <v>Westbury</v>
          </cell>
          <cell r="H2745" t="str">
            <v>J0B1R0</v>
          </cell>
          <cell r="I2745">
            <v>819</v>
          </cell>
          <cell r="J2745">
            <v>8723668</v>
          </cell>
          <cell r="K2745">
            <v>14</v>
          </cell>
          <cell r="M2745">
            <v>18</v>
          </cell>
          <cell r="N2745">
            <v>2240</v>
          </cell>
        </row>
        <row r="2746">
          <cell r="A2746">
            <v>1486992</v>
          </cell>
          <cell r="B2746" t="str">
            <v>05</v>
          </cell>
          <cell r="C2746" t="str">
            <v>Estrie</v>
          </cell>
          <cell r="D2746" t="str">
            <v>Vermette(Pierre)</v>
          </cell>
          <cell r="F2746" t="str">
            <v>72, ch. Gosford</v>
          </cell>
          <cell r="G2746" t="str">
            <v>East Angus</v>
          </cell>
          <cell r="H2746" t="str">
            <v>J0B1R0</v>
          </cell>
          <cell r="I2746">
            <v>819</v>
          </cell>
          <cell r="J2746">
            <v>8324063</v>
          </cell>
          <cell r="K2746">
            <v>24</v>
          </cell>
          <cell r="L2746">
            <v>3655</v>
          </cell>
          <cell r="M2746">
            <v>23</v>
          </cell>
          <cell r="N2746">
            <v>3768</v>
          </cell>
        </row>
        <row r="2747">
          <cell r="A2747">
            <v>1487008</v>
          </cell>
          <cell r="B2747" t="str">
            <v>05</v>
          </cell>
          <cell r="C2747" t="str">
            <v>Estrie</v>
          </cell>
          <cell r="D2747" t="str">
            <v>Vermette(Robert)</v>
          </cell>
          <cell r="F2747" t="str">
            <v>123, ch. Neider</v>
          </cell>
          <cell r="G2747" t="str">
            <v>Racine</v>
          </cell>
          <cell r="H2747" t="str">
            <v>J0E1Y0</v>
          </cell>
          <cell r="I2747">
            <v>450</v>
          </cell>
          <cell r="J2747">
            <v>5322395</v>
          </cell>
          <cell r="K2747">
            <v>23</v>
          </cell>
          <cell r="L2747">
            <v>10259</v>
          </cell>
        </row>
        <row r="2748">
          <cell r="A2748">
            <v>1487016</v>
          </cell>
          <cell r="B2748" t="str">
            <v>05</v>
          </cell>
          <cell r="C2748" t="str">
            <v>Estrie</v>
          </cell>
          <cell r="D2748" t="str">
            <v>Sylvester(William)</v>
          </cell>
          <cell r="F2748" t="str">
            <v>740 rte 214</v>
          </cell>
          <cell r="G2748" t="str">
            <v>Westbury</v>
          </cell>
          <cell r="H2748" t="str">
            <v>J0B1R0</v>
          </cell>
          <cell r="I2748">
            <v>819</v>
          </cell>
          <cell r="J2748">
            <v>8723236</v>
          </cell>
          <cell r="K2748">
            <v>20</v>
          </cell>
          <cell r="L2748">
            <v>1018</v>
          </cell>
          <cell r="M2748">
            <v>21</v>
          </cell>
        </row>
        <row r="2749">
          <cell r="A2749">
            <v>1487040</v>
          </cell>
          <cell r="B2749" t="str">
            <v>05</v>
          </cell>
          <cell r="C2749" t="str">
            <v>Estrie</v>
          </cell>
          <cell r="D2749" t="str">
            <v>Talbot(Fernand)</v>
          </cell>
          <cell r="F2749" t="str">
            <v>141 ch. Talbot</v>
          </cell>
          <cell r="G2749" t="str">
            <v>Stoke</v>
          </cell>
          <cell r="H2749" t="str">
            <v>J0B3G0</v>
          </cell>
          <cell r="I2749">
            <v>819</v>
          </cell>
          <cell r="J2749">
            <v>5624119</v>
          </cell>
          <cell r="K2749">
            <v>18</v>
          </cell>
          <cell r="L2749">
            <v>3238</v>
          </cell>
          <cell r="M2749">
            <v>16</v>
          </cell>
          <cell r="N2749">
            <v>2761</v>
          </cell>
        </row>
        <row r="2750">
          <cell r="A2750">
            <v>1487073</v>
          </cell>
          <cell r="B2750" t="str">
            <v>05</v>
          </cell>
          <cell r="C2750" t="str">
            <v>Estrie</v>
          </cell>
          <cell r="D2750" t="str">
            <v>Talbot(Sylvain)</v>
          </cell>
          <cell r="F2750" t="str">
            <v>145, ch. Talbot</v>
          </cell>
          <cell r="G2750" t="str">
            <v>Stoke</v>
          </cell>
          <cell r="H2750" t="str">
            <v>J0B3G0</v>
          </cell>
          <cell r="I2750">
            <v>819</v>
          </cell>
          <cell r="J2750">
            <v>5624119</v>
          </cell>
          <cell r="K2750">
            <v>41</v>
          </cell>
          <cell r="L2750">
            <v>7056</v>
          </cell>
          <cell r="M2750">
            <v>40</v>
          </cell>
          <cell r="N2750">
            <v>5056</v>
          </cell>
        </row>
        <row r="2751">
          <cell r="A2751">
            <v>1487081</v>
          </cell>
          <cell r="B2751" t="str">
            <v>05</v>
          </cell>
          <cell r="C2751" t="str">
            <v>Estrie</v>
          </cell>
          <cell r="D2751" t="str">
            <v>Viscogliosi(Michel)</v>
          </cell>
          <cell r="E2751" t="str">
            <v>Viscogliosi(Michel)</v>
          </cell>
          <cell r="F2751" t="str">
            <v>178, Shuttleworth, R.R. 1</v>
          </cell>
          <cell r="G2751" t="str">
            <v>Austin</v>
          </cell>
          <cell r="H2751" t="str">
            <v>J0B1B0</v>
          </cell>
          <cell r="I2751">
            <v>819</v>
          </cell>
          <cell r="J2751">
            <v>8470181</v>
          </cell>
          <cell r="K2751">
            <v>66</v>
          </cell>
          <cell r="L2751">
            <v>7021</v>
          </cell>
          <cell r="M2751">
            <v>66</v>
          </cell>
          <cell r="N2751">
            <v>2827</v>
          </cell>
        </row>
        <row r="2752">
          <cell r="A2752">
            <v>1487131</v>
          </cell>
          <cell r="B2752" t="str">
            <v>05</v>
          </cell>
          <cell r="C2752" t="str">
            <v>Estrie</v>
          </cell>
          <cell r="D2752" t="str">
            <v>Walker(John)</v>
          </cell>
          <cell r="F2752" t="str">
            <v>225, Spooner Pond, R.R. 1</v>
          </cell>
          <cell r="G2752" t="str">
            <v>Richmond</v>
          </cell>
          <cell r="H2752" t="str">
            <v>J0B2H0</v>
          </cell>
          <cell r="I2752">
            <v>819</v>
          </cell>
          <cell r="J2752">
            <v>8262756</v>
          </cell>
          <cell r="K2752">
            <v>26</v>
          </cell>
          <cell r="L2752">
            <v>626</v>
          </cell>
          <cell r="M2752">
            <v>19</v>
          </cell>
        </row>
        <row r="2753">
          <cell r="A2753">
            <v>1487149</v>
          </cell>
          <cell r="B2753" t="str">
            <v>05</v>
          </cell>
          <cell r="C2753" t="str">
            <v>Estrie</v>
          </cell>
          <cell r="D2753" t="str">
            <v>Waterhouse(Jon)</v>
          </cell>
          <cell r="F2753" t="str">
            <v>148, Chemin Flodden</v>
          </cell>
          <cell r="G2753" t="str">
            <v>Racine</v>
          </cell>
          <cell r="H2753" t="str">
            <v>J0E1Y0</v>
          </cell>
          <cell r="I2753">
            <v>450</v>
          </cell>
          <cell r="J2753">
            <v>5322774</v>
          </cell>
          <cell r="K2753">
            <v>12</v>
          </cell>
        </row>
        <row r="2754">
          <cell r="A2754">
            <v>1487164</v>
          </cell>
          <cell r="B2754" t="str">
            <v>05</v>
          </cell>
          <cell r="C2754" t="str">
            <v>Estrie</v>
          </cell>
          <cell r="D2754" t="str">
            <v>Taylor(Gary)</v>
          </cell>
          <cell r="E2754" t="str">
            <v>Taylor(Gary)</v>
          </cell>
          <cell r="F2754" t="str">
            <v>3690, route 108 Lennoxville</v>
          </cell>
          <cell r="G2754" t="str">
            <v>Cookshire-Eaton</v>
          </cell>
          <cell r="H2754" t="str">
            <v>J0B1M0</v>
          </cell>
          <cell r="I2754">
            <v>819</v>
          </cell>
          <cell r="J2754">
            <v>5664471</v>
          </cell>
          <cell r="K2754">
            <v>23</v>
          </cell>
          <cell r="L2754">
            <v>5167</v>
          </cell>
          <cell r="M2754">
            <v>25</v>
          </cell>
          <cell r="N2754">
            <v>4572</v>
          </cell>
        </row>
        <row r="2755">
          <cell r="A2755">
            <v>1487172</v>
          </cell>
          <cell r="B2755" t="str">
            <v>05</v>
          </cell>
          <cell r="C2755" t="str">
            <v>Estrie</v>
          </cell>
          <cell r="D2755" t="str">
            <v>Weare(Robert)</v>
          </cell>
          <cell r="F2755" t="str">
            <v>249 Rte 143</v>
          </cell>
          <cell r="G2755" t="str">
            <v>Ulverton</v>
          </cell>
          <cell r="H2755" t="str">
            <v>J0B2B0</v>
          </cell>
          <cell r="I2755">
            <v>819</v>
          </cell>
          <cell r="J2755">
            <v>8265488</v>
          </cell>
          <cell r="K2755">
            <v>10</v>
          </cell>
        </row>
        <row r="2756">
          <cell r="A2756">
            <v>1487180</v>
          </cell>
          <cell r="B2756" t="str">
            <v>05</v>
          </cell>
          <cell r="C2756" t="str">
            <v>Estrie</v>
          </cell>
          <cell r="D2756" t="str">
            <v>Webster(Leslie)</v>
          </cell>
          <cell r="F2756" t="str">
            <v>215 McShane Rd</v>
          </cell>
          <cell r="G2756" t="str">
            <v>Ogden</v>
          </cell>
          <cell r="H2756" t="str">
            <v>J0B3E3</v>
          </cell>
          <cell r="I2756">
            <v>819</v>
          </cell>
          <cell r="J2756">
            <v>8767317</v>
          </cell>
          <cell r="K2756">
            <v>18</v>
          </cell>
          <cell r="L2756">
            <v>2791</v>
          </cell>
          <cell r="M2756">
            <v>18</v>
          </cell>
          <cell r="N2756">
            <v>2449</v>
          </cell>
        </row>
        <row r="2757">
          <cell r="A2757">
            <v>1487214</v>
          </cell>
          <cell r="B2757" t="str">
            <v>05</v>
          </cell>
          <cell r="C2757" t="str">
            <v>Estrie</v>
          </cell>
          <cell r="D2757" t="str">
            <v>White(John)</v>
          </cell>
          <cell r="F2757" t="str">
            <v>7, du Versant</v>
          </cell>
          <cell r="G2757" t="str">
            <v>Potton</v>
          </cell>
          <cell r="H2757" t="str">
            <v>J0E1X0</v>
          </cell>
          <cell r="I2757">
            <v>450</v>
          </cell>
          <cell r="J2757">
            <v>2925577</v>
          </cell>
          <cell r="K2757">
            <v>36</v>
          </cell>
          <cell r="L2757">
            <v>4194</v>
          </cell>
          <cell r="M2757">
            <v>32</v>
          </cell>
          <cell r="N2757">
            <v>2088</v>
          </cell>
        </row>
        <row r="2758">
          <cell r="A2758">
            <v>1487222</v>
          </cell>
          <cell r="B2758" t="str">
            <v>05</v>
          </cell>
          <cell r="C2758" t="str">
            <v>Estrie</v>
          </cell>
          <cell r="D2758" t="str">
            <v>Wilkins(Brian)</v>
          </cell>
          <cell r="E2758" t="str">
            <v>Wilkins(Brian)</v>
          </cell>
          <cell r="F2758" t="str">
            <v>840, Ch. McLaughlin</v>
          </cell>
          <cell r="G2758" t="str">
            <v>Danville</v>
          </cell>
          <cell r="H2758" t="str">
            <v>J0A1A0</v>
          </cell>
          <cell r="I2758">
            <v>819</v>
          </cell>
          <cell r="J2758">
            <v>8481557</v>
          </cell>
          <cell r="K2758">
            <v>99</v>
          </cell>
          <cell r="L2758">
            <v>7425</v>
          </cell>
          <cell r="M2758">
            <v>94</v>
          </cell>
          <cell r="N2758">
            <v>12001</v>
          </cell>
        </row>
        <row r="2759">
          <cell r="A2759">
            <v>1487255</v>
          </cell>
          <cell r="B2759" t="str">
            <v>05</v>
          </cell>
          <cell r="C2759" t="str">
            <v>Estrie</v>
          </cell>
          <cell r="D2759" t="str">
            <v>Woodward(William Samuel)</v>
          </cell>
          <cell r="F2759" t="str">
            <v>1700 Thomas- Woodward</v>
          </cell>
          <cell r="G2759" t="str">
            <v>Sherbrooke</v>
          </cell>
          <cell r="H2759" t="str">
            <v>J1M0B4</v>
          </cell>
          <cell r="I2759">
            <v>819</v>
          </cell>
          <cell r="J2759">
            <v>5626471</v>
          </cell>
          <cell r="K2759">
            <v>57</v>
          </cell>
          <cell r="L2759">
            <v>4949</v>
          </cell>
          <cell r="M2759">
            <v>57</v>
          </cell>
          <cell r="N2759">
            <v>4949</v>
          </cell>
        </row>
        <row r="2760">
          <cell r="A2760">
            <v>1487321</v>
          </cell>
          <cell r="B2760" t="str">
            <v>17</v>
          </cell>
          <cell r="C2760" t="str">
            <v>Centre-du-Québec</v>
          </cell>
          <cell r="D2760" t="str">
            <v>Leblanc(Laurent)</v>
          </cell>
          <cell r="F2760" t="str">
            <v>5500, des Chênes</v>
          </cell>
          <cell r="G2760" t="str">
            <v>Bécancour</v>
          </cell>
          <cell r="H2760" t="str">
            <v>G9H3K3</v>
          </cell>
          <cell r="I2760">
            <v>819</v>
          </cell>
          <cell r="J2760">
            <v>2972514</v>
          </cell>
          <cell r="K2760">
            <v>25</v>
          </cell>
          <cell r="L2760">
            <v>4751</v>
          </cell>
          <cell r="M2760">
            <v>21</v>
          </cell>
          <cell r="N2760">
            <v>5460</v>
          </cell>
        </row>
        <row r="2761">
          <cell r="A2761">
            <v>1487404</v>
          </cell>
          <cell r="B2761" t="str">
            <v>17</v>
          </cell>
          <cell r="C2761" t="str">
            <v>Centre-du-Québec</v>
          </cell>
          <cell r="D2761" t="str">
            <v>Lebreux(Ghislain)</v>
          </cell>
          <cell r="F2761" t="str">
            <v>159, rang Châtillon</v>
          </cell>
          <cell r="G2761" t="str">
            <v>La Visitation-de-Yamaska</v>
          </cell>
          <cell r="H2761" t="str">
            <v>J0G1C0</v>
          </cell>
          <cell r="I2761">
            <v>819</v>
          </cell>
          <cell r="J2761">
            <v>3364905</v>
          </cell>
          <cell r="K2761">
            <v>42</v>
          </cell>
          <cell r="L2761">
            <v>8386</v>
          </cell>
          <cell r="M2761">
            <v>42</v>
          </cell>
          <cell r="N2761">
            <v>9861</v>
          </cell>
        </row>
        <row r="2762">
          <cell r="A2762">
            <v>1487495</v>
          </cell>
          <cell r="B2762" t="str">
            <v>05</v>
          </cell>
          <cell r="C2762" t="str">
            <v>Estrie</v>
          </cell>
          <cell r="D2762" t="str">
            <v>Tétreault(Léopold)</v>
          </cell>
          <cell r="F2762" t="str">
            <v>1587, chemin Favreau</v>
          </cell>
          <cell r="G2762" t="str">
            <v>Sainte-Edwidge-de-Clifton</v>
          </cell>
          <cell r="H2762" t="str">
            <v>J0B2R0</v>
          </cell>
          <cell r="I2762">
            <v>819</v>
          </cell>
          <cell r="J2762">
            <v>8496484</v>
          </cell>
          <cell r="K2762">
            <v>14</v>
          </cell>
          <cell r="L2762">
            <v>1980</v>
          </cell>
        </row>
        <row r="2763">
          <cell r="A2763">
            <v>1487511</v>
          </cell>
          <cell r="B2763" t="str">
            <v>05</v>
          </cell>
          <cell r="C2763" t="str">
            <v>Estrie</v>
          </cell>
          <cell r="D2763" t="str">
            <v>Théberge(Mario)</v>
          </cell>
          <cell r="E2763" t="str">
            <v>Théberge(Mario)</v>
          </cell>
          <cell r="F2763" t="str">
            <v>134, rang 4 Ouest</v>
          </cell>
          <cell r="G2763" t="str">
            <v>Stoke</v>
          </cell>
          <cell r="H2763" t="str">
            <v>J0B3G0</v>
          </cell>
          <cell r="I2763">
            <v>819</v>
          </cell>
          <cell r="J2763">
            <v>8783431</v>
          </cell>
          <cell r="K2763">
            <v>35</v>
          </cell>
          <cell r="L2763">
            <v>272</v>
          </cell>
          <cell r="M2763">
            <v>33</v>
          </cell>
          <cell r="N2763">
            <v>3764</v>
          </cell>
        </row>
        <row r="2764">
          <cell r="A2764">
            <v>1487586</v>
          </cell>
          <cell r="B2764" t="str">
            <v>05</v>
          </cell>
          <cell r="C2764" t="str">
            <v>Estrie</v>
          </cell>
          <cell r="D2764" t="str">
            <v>Therrien(Laurent)</v>
          </cell>
          <cell r="F2764" t="str">
            <v>95, ch. Grenier</v>
          </cell>
          <cell r="G2764" t="str">
            <v>East Angus</v>
          </cell>
          <cell r="H2764" t="str">
            <v>J0B1R0</v>
          </cell>
          <cell r="I2764">
            <v>819</v>
          </cell>
          <cell r="J2764">
            <v>8323252</v>
          </cell>
          <cell r="K2764">
            <v>47</v>
          </cell>
          <cell r="L2764">
            <v>911</v>
          </cell>
          <cell r="M2764">
            <v>46</v>
          </cell>
          <cell r="N2764">
            <v>842</v>
          </cell>
        </row>
        <row r="2765">
          <cell r="A2765">
            <v>1487610</v>
          </cell>
          <cell r="B2765" t="str">
            <v>05</v>
          </cell>
          <cell r="C2765" t="str">
            <v>Estrie</v>
          </cell>
          <cell r="D2765" t="str">
            <v>Thomas(Serge)</v>
          </cell>
          <cell r="F2765" t="str">
            <v>373, chemin du Grand Bois</v>
          </cell>
          <cell r="G2765" t="str">
            <v>Saint-Étienne-de-Bolton</v>
          </cell>
          <cell r="H2765" t="str">
            <v>J0E2E0</v>
          </cell>
          <cell r="I2765">
            <v>450</v>
          </cell>
          <cell r="J2765">
            <v>2972790</v>
          </cell>
          <cell r="K2765">
            <v>19</v>
          </cell>
          <cell r="L2765">
            <v>3360</v>
          </cell>
          <cell r="M2765">
            <v>21</v>
          </cell>
          <cell r="N2765">
            <v>1946</v>
          </cell>
        </row>
        <row r="2766">
          <cell r="A2766">
            <v>1487677</v>
          </cell>
          <cell r="B2766" t="str">
            <v>05</v>
          </cell>
          <cell r="C2766" t="str">
            <v>Estrie</v>
          </cell>
          <cell r="D2766" t="str">
            <v>Tremblay(Daniel)</v>
          </cell>
          <cell r="F2766" t="str">
            <v>427, chemin Vallée</v>
          </cell>
          <cell r="G2766" t="str">
            <v>Cleveland</v>
          </cell>
          <cell r="H2766" t="str">
            <v>J0B2H0</v>
          </cell>
          <cell r="I2766">
            <v>819</v>
          </cell>
          <cell r="J2766">
            <v>8262819</v>
          </cell>
          <cell r="K2766">
            <v>46</v>
          </cell>
          <cell r="L2766">
            <v>4261</v>
          </cell>
          <cell r="M2766">
            <v>43</v>
          </cell>
          <cell r="N2766">
            <v>10221</v>
          </cell>
        </row>
        <row r="2767">
          <cell r="A2767">
            <v>1487784</v>
          </cell>
          <cell r="B2767" t="str">
            <v>02</v>
          </cell>
          <cell r="C2767" t="str">
            <v>Saguenay-Lac-Saint-Jean</v>
          </cell>
          <cell r="D2767" t="str">
            <v>Floval inc.</v>
          </cell>
          <cell r="E2767" t="str">
            <v>Morin(Maxime)</v>
          </cell>
          <cell r="F2767" t="str">
            <v>797, boul. de l'Anse</v>
          </cell>
          <cell r="G2767" t="str">
            <v>Roberval</v>
          </cell>
          <cell r="H2767" t="str">
            <v>G8H1Z1</v>
          </cell>
          <cell r="I2767">
            <v>418</v>
          </cell>
          <cell r="J2767">
            <v>2753557</v>
          </cell>
          <cell r="K2767">
            <v>136</v>
          </cell>
          <cell r="L2767">
            <v>11387</v>
          </cell>
          <cell r="M2767">
            <v>145</v>
          </cell>
          <cell r="N2767">
            <v>36712</v>
          </cell>
        </row>
        <row r="2768">
          <cell r="A2768">
            <v>1487941</v>
          </cell>
          <cell r="B2768" t="str">
            <v>17</v>
          </cell>
          <cell r="C2768" t="str">
            <v>Centre-du-Québec</v>
          </cell>
          <cell r="D2768" t="str">
            <v>St-Louis(Marcel)</v>
          </cell>
          <cell r="F2768" t="str">
            <v>7350, ave Nicolas Perrot</v>
          </cell>
          <cell r="G2768" t="str">
            <v>Bécancour</v>
          </cell>
          <cell r="H2768" t="str">
            <v>G9H3C3</v>
          </cell>
          <cell r="I2768">
            <v>819</v>
          </cell>
          <cell r="J2768">
            <v>2942219</v>
          </cell>
          <cell r="K2768">
            <v>21</v>
          </cell>
          <cell r="L2768">
            <v>5597</v>
          </cell>
          <cell r="M2768">
            <v>21</v>
          </cell>
        </row>
        <row r="2769">
          <cell r="A2769">
            <v>1488022</v>
          </cell>
          <cell r="B2769" t="str">
            <v>17</v>
          </cell>
          <cell r="C2769" t="str">
            <v>Centre-du-Québec</v>
          </cell>
          <cell r="D2769" t="str">
            <v>Mailhot(François)</v>
          </cell>
          <cell r="F2769" t="str">
            <v>5400, boul. Danube</v>
          </cell>
          <cell r="G2769" t="str">
            <v>Bécancour</v>
          </cell>
          <cell r="H2769" t="str">
            <v>G9H3H2</v>
          </cell>
          <cell r="I2769">
            <v>819</v>
          </cell>
          <cell r="J2769">
            <v>2942266</v>
          </cell>
          <cell r="K2769">
            <v>18</v>
          </cell>
          <cell r="L2769">
            <v>240</v>
          </cell>
          <cell r="M2769">
            <v>18</v>
          </cell>
          <cell r="N2769">
            <v>240</v>
          </cell>
        </row>
        <row r="2770">
          <cell r="A2770">
            <v>1488113</v>
          </cell>
          <cell r="B2770" t="str">
            <v>17</v>
          </cell>
          <cell r="C2770" t="str">
            <v>Centre-du-Québec</v>
          </cell>
          <cell r="D2770" t="str">
            <v>Manseau(Diane)</v>
          </cell>
          <cell r="F2770" t="str">
            <v>536, route Marie-Victorin</v>
          </cell>
          <cell r="G2770" t="str">
            <v>Baie-du-Febvre</v>
          </cell>
          <cell r="H2770" t="str">
            <v>J0G1A0</v>
          </cell>
          <cell r="I2770">
            <v>450</v>
          </cell>
          <cell r="J2770">
            <v>7838780</v>
          </cell>
          <cell r="K2770">
            <v>29</v>
          </cell>
          <cell r="L2770">
            <v>7279</v>
          </cell>
          <cell r="M2770">
            <v>31</v>
          </cell>
          <cell r="N2770">
            <v>4107</v>
          </cell>
        </row>
        <row r="2771">
          <cell r="A2771">
            <v>1488212</v>
          </cell>
          <cell r="B2771" t="str">
            <v>17</v>
          </cell>
          <cell r="C2771" t="str">
            <v>Centre-du-Québec</v>
          </cell>
          <cell r="D2771" t="str">
            <v>Martel(Jean)</v>
          </cell>
          <cell r="F2771" t="str">
            <v>650, des Pionniers</v>
          </cell>
          <cell r="G2771" t="str">
            <v>Sainte-Marie-de-Blandford</v>
          </cell>
          <cell r="H2771" t="str">
            <v>G0X2W0</v>
          </cell>
          <cell r="I2771">
            <v>819</v>
          </cell>
          <cell r="J2771">
            <v>2832042</v>
          </cell>
          <cell r="K2771">
            <v>47</v>
          </cell>
          <cell r="L2771">
            <v>11310</v>
          </cell>
          <cell r="M2771">
            <v>42</v>
          </cell>
          <cell r="N2771">
            <v>12396</v>
          </cell>
        </row>
        <row r="2772">
          <cell r="A2772">
            <v>1488410</v>
          </cell>
          <cell r="B2772" t="str">
            <v>03</v>
          </cell>
          <cell r="C2772" t="str">
            <v>Capitale-Nationale</v>
          </cell>
          <cell r="D2772" t="str">
            <v>Ferme Bherer S.E.N.C.</v>
          </cell>
          <cell r="E2772" t="str">
            <v>Bherer(Serge)</v>
          </cell>
          <cell r="F2772" t="str">
            <v>496, rang St-Nicolas</v>
          </cell>
          <cell r="G2772" t="str">
            <v>Saint-Irénée</v>
          </cell>
          <cell r="H2772" t="str">
            <v>G0T1V0</v>
          </cell>
          <cell r="I2772">
            <v>418</v>
          </cell>
          <cell r="J2772">
            <v>4523483</v>
          </cell>
          <cell r="K2772">
            <v>20</v>
          </cell>
          <cell r="L2772">
            <v>2810</v>
          </cell>
          <cell r="M2772">
            <v>19</v>
          </cell>
          <cell r="N2772">
            <v>3582</v>
          </cell>
        </row>
        <row r="2773">
          <cell r="A2773">
            <v>1488691</v>
          </cell>
          <cell r="B2773" t="str">
            <v>08</v>
          </cell>
          <cell r="C2773" t="str">
            <v>Abitibi-Témiscamingue</v>
          </cell>
          <cell r="D2773" t="str">
            <v>Cormier(Ronald)</v>
          </cell>
          <cell r="F2773" t="str">
            <v>919, rang 5</v>
          </cell>
          <cell r="G2773" t="str">
            <v>Lorrainville</v>
          </cell>
          <cell r="H2773" t="str">
            <v>J0Z2R0</v>
          </cell>
          <cell r="I2773">
            <v>819</v>
          </cell>
          <cell r="J2773">
            <v>6252566</v>
          </cell>
          <cell r="K2773">
            <v>101</v>
          </cell>
          <cell r="L2773">
            <v>21433</v>
          </cell>
          <cell r="M2773">
            <v>108</v>
          </cell>
          <cell r="N2773">
            <v>22793</v>
          </cell>
        </row>
        <row r="2774">
          <cell r="A2774">
            <v>1488741</v>
          </cell>
          <cell r="B2774" t="str">
            <v>07</v>
          </cell>
          <cell r="C2774" t="str">
            <v>Outaouais</v>
          </cell>
          <cell r="D2774" t="str">
            <v>Arnold, Réginald and John Abraham</v>
          </cell>
          <cell r="E2774" t="str">
            <v>Abraham(Arnold)</v>
          </cell>
          <cell r="F2774" t="str">
            <v>R.R. 3, 1175 ch. de la Rivière Blan</v>
          </cell>
          <cell r="G2774" t="str">
            <v>Mulgrave-et-Derry</v>
          </cell>
          <cell r="H2774" t="str">
            <v>J8L2W8</v>
          </cell>
          <cell r="I2774">
            <v>819</v>
          </cell>
          <cell r="J2774">
            <v>9863947</v>
          </cell>
          <cell r="K2774">
            <v>75</v>
          </cell>
          <cell r="L2774">
            <v>16252</v>
          </cell>
          <cell r="M2774">
            <v>74</v>
          </cell>
          <cell r="N2774">
            <v>18519</v>
          </cell>
        </row>
        <row r="2775">
          <cell r="A2775">
            <v>1488774</v>
          </cell>
          <cell r="B2775" t="str">
            <v>07</v>
          </cell>
          <cell r="C2775" t="str">
            <v>Outaouais</v>
          </cell>
          <cell r="D2775" t="str">
            <v>Fermes Aucoin Pritchard</v>
          </cell>
          <cell r="E2775" t="str">
            <v>Aucoin(Darron et Susan)</v>
          </cell>
          <cell r="F2775" t="str">
            <v>134, ch. des Erables</v>
          </cell>
          <cell r="G2775" t="str">
            <v>La Pèche</v>
          </cell>
          <cell r="H2775" t="str">
            <v>J0X1A0</v>
          </cell>
          <cell r="I2775">
            <v>819</v>
          </cell>
          <cell r="J2775">
            <v>4591110</v>
          </cell>
          <cell r="K2775">
            <v>40</v>
          </cell>
          <cell r="L2775">
            <v>8689</v>
          </cell>
          <cell r="M2775">
            <v>39</v>
          </cell>
          <cell r="N2775">
            <v>2163</v>
          </cell>
        </row>
        <row r="2776">
          <cell r="A2776">
            <v>1489079</v>
          </cell>
          <cell r="B2776" t="str">
            <v>07</v>
          </cell>
          <cell r="C2776" t="str">
            <v>Outaouais</v>
          </cell>
          <cell r="D2776" t="str">
            <v>La Ferme L. et R. Bédard</v>
          </cell>
          <cell r="E2776" t="str">
            <v>Bédard(Robert et Lucy)</v>
          </cell>
          <cell r="F2776" t="str">
            <v>979, route 148</v>
          </cell>
          <cell r="G2776" t="str">
            <v>Lochaber-Partie-Ouest</v>
          </cell>
          <cell r="H2776" t="str">
            <v>J0X3B0</v>
          </cell>
          <cell r="I2776">
            <v>819</v>
          </cell>
          <cell r="J2776">
            <v>9868377</v>
          </cell>
          <cell r="K2776">
            <v>58</v>
          </cell>
          <cell r="L2776">
            <v>1735</v>
          </cell>
          <cell r="M2776">
            <v>62</v>
          </cell>
          <cell r="N2776">
            <v>1735</v>
          </cell>
        </row>
        <row r="2777">
          <cell r="A2777">
            <v>1489160</v>
          </cell>
          <cell r="B2777" t="str">
            <v>07</v>
          </cell>
          <cell r="C2777" t="str">
            <v>Outaouais</v>
          </cell>
          <cell r="D2777" t="str">
            <v>Ferme Bay View</v>
          </cell>
          <cell r="E2777" t="str">
            <v>Steiner(Gail et Stefan)</v>
          </cell>
          <cell r="F2777" t="str">
            <v>332, route 148</v>
          </cell>
          <cell r="G2777" t="str">
            <v>Lochaber</v>
          </cell>
          <cell r="H2777" t="str">
            <v>J0X3B0</v>
          </cell>
          <cell r="I2777">
            <v>819</v>
          </cell>
          <cell r="J2777">
            <v>9850421</v>
          </cell>
          <cell r="K2777">
            <v>127</v>
          </cell>
          <cell r="L2777">
            <v>29938</v>
          </cell>
          <cell r="M2777">
            <v>146</v>
          </cell>
          <cell r="N2777">
            <v>31295</v>
          </cell>
        </row>
        <row r="2778">
          <cell r="A2778">
            <v>1489442</v>
          </cell>
          <cell r="B2778" t="str">
            <v>12</v>
          </cell>
          <cell r="C2778" t="str">
            <v>Chaudière-Appalaches</v>
          </cell>
          <cell r="D2778" t="str">
            <v>Bédard(Étienne)</v>
          </cell>
          <cell r="F2778" t="str">
            <v>367, Rang 5</v>
          </cell>
          <cell r="G2778" t="str">
            <v>Saint-Théophile</v>
          </cell>
          <cell r="H2778" t="str">
            <v>G0M2A0</v>
          </cell>
          <cell r="I2778">
            <v>418</v>
          </cell>
          <cell r="J2778">
            <v>5973752</v>
          </cell>
          <cell r="K2778">
            <v>23</v>
          </cell>
          <cell r="L2778">
            <v>5378</v>
          </cell>
          <cell r="M2778">
            <v>25</v>
          </cell>
          <cell r="N2778">
            <v>4235</v>
          </cell>
        </row>
        <row r="2779">
          <cell r="A2779">
            <v>1489467</v>
          </cell>
          <cell r="B2779" t="str">
            <v>17</v>
          </cell>
          <cell r="C2779" t="str">
            <v>Centre-du-Québec</v>
          </cell>
          <cell r="D2779" t="str">
            <v>Ferme Belbo S.E.N.C.</v>
          </cell>
          <cell r="E2779" t="str">
            <v>Bélanger(Marcel)</v>
          </cell>
          <cell r="F2779" t="str">
            <v>100, chemin Laurier</v>
          </cell>
          <cell r="G2779" t="str">
            <v>Norbertville</v>
          </cell>
          <cell r="H2779" t="str">
            <v>G0P1B0</v>
          </cell>
          <cell r="I2779">
            <v>819</v>
          </cell>
          <cell r="J2779">
            <v>3698708</v>
          </cell>
          <cell r="K2779">
            <v>79</v>
          </cell>
          <cell r="L2779">
            <v>16629</v>
          </cell>
          <cell r="M2779">
            <v>72</v>
          </cell>
          <cell r="N2779">
            <v>16347</v>
          </cell>
        </row>
        <row r="2780">
          <cell r="A2780">
            <v>1489947</v>
          </cell>
          <cell r="B2780" t="str">
            <v>12</v>
          </cell>
          <cell r="C2780" t="str">
            <v>Chaudière-Appalaches</v>
          </cell>
          <cell r="D2780" t="str">
            <v>Bédard(Gaby)</v>
          </cell>
          <cell r="F2780" t="str">
            <v>1444, rang St-Léon</v>
          </cell>
          <cell r="G2780" t="str">
            <v>Saint-Théophile</v>
          </cell>
          <cell r="H2780" t="str">
            <v>G0M2A0</v>
          </cell>
          <cell r="I2780">
            <v>418</v>
          </cell>
          <cell r="J2780">
            <v>5973792</v>
          </cell>
          <cell r="K2780">
            <v>18</v>
          </cell>
          <cell r="L2780">
            <v>3489</v>
          </cell>
          <cell r="M2780">
            <v>16</v>
          </cell>
          <cell r="N2780">
            <v>2819</v>
          </cell>
        </row>
        <row r="2781">
          <cell r="A2781">
            <v>1489962</v>
          </cell>
          <cell r="B2781" t="str">
            <v>02</v>
          </cell>
          <cell r="C2781" t="str">
            <v>Saguenay-Lac-Saint-Jean</v>
          </cell>
          <cell r="D2781" t="str">
            <v>9041-5852 Québec inc.</v>
          </cell>
          <cell r="E2781" t="str">
            <v>Côté(Florent)</v>
          </cell>
          <cell r="F2781" t="str">
            <v>518-60 rue des Crécerelles</v>
          </cell>
          <cell r="G2781" t="str">
            <v>Chicoutimi</v>
          </cell>
          <cell r="H2781" t="str">
            <v>G7H5S9</v>
          </cell>
          <cell r="I2781">
            <v>418</v>
          </cell>
          <cell r="J2781">
            <v>6967810</v>
          </cell>
          <cell r="K2781">
            <v>30</v>
          </cell>
          <cell r="L2781">
            <v>767</v>
          </cell>
          <cell r="M2781">
            <v>30</v>
          </cell>
        </row>
        <row r="2782">
          <cell r="A2782">
            <v>1490036</v>
          </cell>
          <cell r="B2782" t="str">
            <v>17</v>
          </cell>
          <cell r="C2782" t="str">
            <v>Centre-du-Québec</v>
          </cell>
          <cell r="D2782" t="str">
            <v>Asselin Lucie et Desloges Claude</v>
          </cell>
          <cell r="E2782" t="str">
            <v>Desloges(Claude)</v>
          </cell>
          <cell r="F2782" t="str">
            <v>1075, route 263 Nord</v>
          </cell>
          <cell r="G2782" t="str">
            <v>Princeville</v>
          </cell>
          <cell r="H2782" t="str">
            <v>G6L5H4</v>
          </cell>
          <cell r="I2782">
            <v>819</v>
          </cell>
          <cell r="J2782">
            <v>3643249</v>
          </cell>
          <cell r="K2782">
            <v>86</v>
          </cell>
          <cell r="L2782">
            <v>23149</v>
          </cell>
          <cell r="M2782">
            <v>80</v>
          </cell>
          <cell r="N2782">
            <v>16697</v>
          </cell>
        </row>
        <row r="2783">
          <cell r="A2783">
            <v>1490051</v>
          </cell>
          <cell r="B2783" t="str">
            <v>02</v>
          </cell>
          <cell r="C2783" t="str">
            <v>Saguenay-Lac-Saint-Jean</v>
          </cell>
          <cell r="D2783" t="str">
            <v>Dumais(Marc-André)</v>
          </cell>
          <cell r="F2783" t="str">
            <v>27 Grand Rang Sud</v>
          </cell>
          <cell r="G2783" t="str">
            <v>Albanel</v>
          </cell>
          <cell r="H2783" t="str">
            <v>G8M3L6</v>
          </cell>
          <cell r="I2783">
            <v>418</v>
          </cell>
          <cell r="J2783">
            <v>2795725</v>
          </cell>
          <cell r="K2783">
            <v>15</v>
          </cell>
          <cell r="L2783">
            <v>2381</v>
          </cell>
        </row>
        <row r="2784">
          <cell r="A2784">
            <v>1490226</v>
          </cell>
          <cell r="B2784" t="str">
            <v>12</v>
          </cell>
          <cell r="C2784" t="str">
            <v>Chaudière-Appalaches</v>
          </cell>
          <cell r="D2784" t="str">
            <v>Beaudoin(Marc)</v>
          </cell>
          <cell r="F2784" t="str">
            <v>86, rang Petit Shenley</v>
          </cell>
          <cell r="G2784" t="str">
            <v>Saint-Éphrem-de-Beauce</v>
          </cell>
          <cell r="H2784" t="str">
            <v>G0M1R0</v>
          </cell>
          <cell r="I2784">
            <v>418</v>
          </cell>
          <cell r="J2784">
            <v>4843300</v>
          </cell>
          <cell r="K2784">
            <v>25</v>
          </cell>
          <cell r="L2784">
            <v>999</v>
          </cell>
          <cell r="M2784">
            <v>24</v>
          </cell>
          <cell r="N2784">
            <v>768</v>
          </cell>
        </row>
        <row r="2785">
          <cell r="A2785">
            <v>1490499</v>
          </cell>
          <cell r="B2785" t="str">
            <v>17</v>
          </cell>
          <cell r="C2785" t="str">
            <v>Centre-du-Québec</v>
          </cell>
          <cell r="D2785" t="str">
            <v>Mastine(Éric)</v>
          </cell>
          <cell r="E2785" t="str">
            <v>Mastine(Éric)</v>
          </cell>
          <cell r="F2785" t="str">
            <v>344, route Marie-Victorin</v>
          </cell>
          <cell r="G2785" t="str">
            <v>Kingsey Falls</v>
          </cell>
          <cell r="H2785" t="str">
            <v>J0A1B0</v>
          </cell>
          <cell r="I2785">
            <v>819</v>
          </cell>
          <cell r="J2785">
            <v>3632467</v>
          </cell>
          <cell r="K2785">
            <v>42</v>
          </cell>
          <cell r="L2785">
            <v>7412</v>
          </cell>
          <cell r="M2785">
            <v>39</v>
          </cell>
        </row>
        <row r="2786">
          <cell r="A2786">
            <v>1490523</v>
          </cell>
          <cell r="B2786" t="str">
            <v>17</v>
          </cell>
          <cell r="C2786" t="str">
            <v>Centre-du-Québec</v>
          </cell>
          <cell r="D2786" t="str">
            <v>Ménard(Vincent)</v>
          </cell>
          <cell r="F2786" t="str">
            <v>374, rang 9</v>
          </cell>
          <cell r="G2786" t="str">
            <v>Wickham</v>
          </cell>
          <cell r="H2786" t="str">
            <v>J0C1S0</v>
          </cell>
          <cell r="I2786">
            <v>819</v>
          </cell>
          <cell r="J2786">
            <v>3987065</v>
          </cell>
          <cell r="K2786">
            <v>81</v>
          </cell>
          <cell r="L2786">
            <v>10541</v>
          </cell>
          <cell r="M2786">
            <v>80</v>
          </cell>
          <cell r="N2786">
            <v>11618</v>
          </cell>
        </row>
        <row r="2787">
          <cell r="A2787">
            <v>1490549</v>
          </cell>
          <cell r="B2787" t="str">
            <v>17</v>
          </cell>
          <cell r="C2787" t="str">
            <v>Centre-du-Québec</v>
          </cell>
          <cell r="D2787" t="str">
            <v>Mercier(Pierre)</v>
          </cell>
          <cell r="F2787" t="str">
            <v>5150, des Flamands</v>
          </cell>
          <cell r="G2787" t="str">
            <v>Bécancour</v>
          </cell>
          <cell r="H2787" t="str">
            <v>G9H4R3</v>
          </cell>
          <cell r="I2787">
            <v>819</v>
          </cell>
          <cell r="J2787">
            <v>2982991</v>
          </cell>
          <cell r="K2787">
            <v>40</v>
          </cell>
          <cell r="L2787">
            <v>10562</v>
          </cell>
          <cell r="M2787">
            <v>27</v>
          </cell>
          <cell r="N2787">
            <v>8417</v>
          </cell>
        </row>
        <row r="2788">
          <cell r="A2788">
            <v>1490572</v>
          </cell>
          <cell r="B2788" t="str">
            <v>17</v>
          </cell>
          <cell r="C2788" t="str">
            <v>Centre-du-Québec</v>
          </cell>
          <cell r="D2788" t="str">
            <v>Michel(Gaston)</v>
          </cell>
          <cell r="F2788" t="str">
            <v>500, boul. Bécancour</v>
          </cell>
          <cell r="G2788" t="str">
            <v>Bécancour</v>
          </cell>
          <cell r="H2788" t="str">
            <v>G9H3S5</v>
          </cell>
          <cell r="I2788">
            <v>819</v>
          </cell>
          <cell r="J2788">
            <v>2982323</v>
          </cell>
          <cell r="K2788">
            <v>37</v>
          </cell>
          <cell r="L2788">
            <v>1791</v>
          </cell>
          <cell r="M2788">
            <v>34</v>
          </cell>
          <cell r="N2788">
            <v>4485</v>
          </cell>
        </row>
        <row r="2789">
          <cell r="A2789">
            <v>1490804</v>
          </cell>
          <cell r="B2789" t="str">
            <v>17</v>
          </cell>
          <cell r="C2789" t="str">
            <v>Centre-du-Québec</v>
          </cell>
          <cell r="D2789" t="str">
            <v>Murray(Alain)</v>
          </cell>
          <cell r="F2789" t="str">
            <v>2010, boul. St-Joseph, R.R. 5</v>
          </cell>
          <cell r="G2789" t="str">
            <v>Drummondville</v>
          </cell>
          <cell r="H2789" t="str">
            <v>J2B8A8</v>
          </cell>
          <cell r="I2789">
            <v>819</v>
          </cell>
          <cell r="J2789">
            <v>4721448</v>
          </cell>
          <cell r="K2789">
            <v>35</v>
          </cell>
          <cell r="L2789">
            <v>4183</v>
          </cell>
          <cell r="M2789">
            <v>34</v>
          </cell>
          <cell r="N2789">
            <v>5379</v>
          </cell>
        </row>
        <row r="2790">
          <cell r="A2790">
            <v>1490820</v>
          </cell>
          <cell r="B2790" t="str">
            <v>17</v>
          </cell>
          <cell r="C2790" t="str">
            <v>Centre-du-Québec</v>
          </cell>
          <cell r="D2790" t="str">
            <v>Nadeau-Dénommée(Rita)</v>
          </cell>
          <cell r="F2790" t="str">
            <v>613, rang 12 est</v>
          </cell>
          <cell r="G2790" t="str">
            <v>Durham-Sud</v>
          </cell>
          <cell r="H2790" t="str">
            <v>J0H2C0</v>
          </cell>
          <cell r="I2790">
            <v>819</v>
          </cell>
          <cell r="J2790">
            <v>8582349</v>
          </cell>
          <cell r="K2790">
            <v>46</v>
          </cell>
          <cell r="L2790">
            <v>340</v>
          </cell>
          <cell r="M2790">
            <v>44</v>
          </cell>
          <cell r="N2790">
            <v>1443</v>
          </cell>
        </row>
        <row r="2791">
          <cell r="A2791">
            <v>1490846</v>
          </cell>
          <cell r="B2791" t="str">
            <v>17</v>
          </cell>
          <cell r="C2791" t="str">
            <v>Centre-du-Québec</v>
          </cell>
          <cell r="D2791" t="str">
            <v>Neault(François)</v>
          </cell>
          <cell r="F2791" t="str">
            <v>762, Ste-Agathe</v>
          </cell>
          <cell r="G2791" t="str">
            <v>Sainte-Sophie-de-Lévrard</v>
          </cell>
          <cell r="H2791" t="str">
            <v>G0X3C0</v>
          </cell>
          <cell r="I2791">
            <v>819</v>
          </cell>
          <cell r="J2791">
            <v>2880040</v>
          </cell>
          <cell r="K2791">
            <v>16</v>
          </cell>
          <cell r="L2791">
            <v>1790</v>
          </cell>
        </row>
        <row r="2792">
          <cell r="A2792">
            <v>1491000</v>
          </cell>
          <cell r="B2792" t="str">
            <v>17</v>
          </cell>
          <cell r="C2792" t="str">
            <v>Centre-du-Québec</v>
          </cell>
          <cell r="D2792" t="str">
            <v>Parenteau(Clermont)</v>
          </cell>
          <cell r="F2792" t="str">
            <v>9100, boul. Tourville, R.R. 1</v>
          </cell>
          <cell r="G2792" t="str">
            <v>Saint-Nicéphore</v>
          </cell>
          <cell r="H2792" t="str">
            <v>J2A3Z4</v>
          </cell>
          <cell r="I2792">
            <v>819</v>
          </cell>
          <cell r="J2792">
            <v>3942961</v>
          </cell>
          <cell r="K2792">
            <v>19</v>
          </cell>
          <cell r="L2792">
            <v>1055</v>
          </cell>
          <cell r="M2792">
            <v>18</v>
          </cell>
        </row>
        <row r="2793">
          <cell r="A2793">
            <v>1491398</v>
          </cell>
          <cell r="B2793" t="str">
            <v>02</v>
          </cell>
          <cell r="C2793" t="str">
            <v>Saguenay-Lac-Saint-Jean</v>
          </cell>
          <cell r="D2793" t="str">
            <v>Entreprises Jean-P. Tremblay inc.</v>
          </cell>
          <cell r="E2793" t="str">
            <v>Tremblay(Antoinette)</v>
          </cell>
          <cell r="F2793" t="str">
            <v>2700 chemin Des Ruisseaux</v>
          </cell>
          <cell r="G2793" t="str">
            <v>Saint-Honoré</v>
          </cell>
          <cell r="H2793" t="str">
            <v>G0V1L0</v>
          </cell>
          <cell r="I2793">
            <v>418</v>
          </cell>
          <cell r="J2793">
            <v>6737084</v>
          </cell>
          <cell r="K2793">
            <v>26</v>
          </cell>
          <cell r="L2793">
            <v>3702</v>
          </cell>
          <cell r="M2793">
            <v>24</v>
          </cell>
          <cell r="N2793">
            <v>3414</v>
          </cell>
        </row>
        <row r="2794">
          <cell r="A2794">
            <v>1491406</v>
          </cell>
          <cell r="B2794" t="str">
            <v>17</v>
          </cell>
          <cell r="C2794" t="str">
            <v>Centre-du-Québec</v>
          </cell>
          <cell r="D2794" t="str">
            <v>Picard(Daniel)</v>
          </cell>
          <cell r="F2794" t="str">
            <v>61, route 116 Ouest</v>
          </cell>
          <cell r="G2794" t="str">
            <v>Warwick</v>
          </cell>
          <cell r="H2794" t="str">
            <v>J0A1M0</v>
          </cell>
          <cell r="I2794">
            <v>819</v>
          </cell>
          <cell r="J2794">
            <v>3582740</v>
          </cell>
          <cell r="K2794">
            <v>28</v>
          </cell>
          <cell r="L2794">
            <v>6989</v>
          </cell>
          <cell r="M2794">
            <v>28</v>
          </cell>
          <cell r="N2794">
            <v>6003</v>
          </cell>
        </row>
        <row r="2795">
          <cell r="A2795">
            <v>1491489</v>
          </cell>
          <cell r="B2795" t="str">
            <v>17</v>
          </cell>
          <cell r="C2795" t="str">
            <v>Centre-du-Québec</v>
          </cell>
          <cell r="D2795" t="str">
            <v>Pichette-Robidoux(Jean-Paul)</v>
          </cell>
          <cell r="F2795" t="str">
            <v>345, 11e Rang</v>
          </cell>
          <cell r="G2795" t="str">
            <v>Saint-Louis-de-Blandford</v>
          </cell>
          <cell r="H2795" t="str">
            <v>G0Z1B0</v>
          </cell>
          <cell r="I2795">
            <v>819</v>
          </cell>
          <cell r="J2795">
            <v>3672494</v>
          </cell>
          <cell r="K2795">
            <v>12</v>
          </cell>
        </row>
        <row r="2796">
          <cell r="A2796">
            <v>1491521</v>
          </cell>
          <cell r="B2796" t="str">
            <v>15</v>
          </cell>
          <cell r="C2796" t="str">
            <v>Laurentides</v>
          </cell>
          <cell r="D2796" t="str">
            <v>Quevillon(Mario)</v>
          </cell>
          <cell r="F2796" t="str">
            <v>240, rang 2 Moreau</v>
          </cell>
          <cell r="G2796" t="str">
            <v>Ferme-Neuve</v>
          </cell>
          <cell r="H2796" t="str">
            <v>J0W1C0</v>
          </cell>
          <cell r="I2796">
            <v>819</v>
          </cell>
          <cell r="J2796">
            <v>5873446</v>
          </cell>
          <cell r="K2796">
            <v>46</v>
          </cell>
          <cell r="L2796">
            <v>1628</v>
          </cell>
          <cell r="M2796">
            <v>47</v>
          </cell>
          <cell r="N2796">
            <v>5280</v>
          </cell>
        </row>
        <row r="2797">
          <cell r="A2797">
            <v>1491893</v>
          </cell>
          <cell r="B2797" t="str">
            <v>02</v>
          </cell>
          <cell r="C2797" t="str">
            <v>Saguenay-Lac-Saint-Jean</v>
          </cell>
          <cell r="D2797" t="str">
            <v>Ouellet Normande, Jean-Guy, Marcel &amp; Marius</v>
          </cell>
          <cell r="E2797" t="str">
            <v>Ouellet(Marius)</v>
          </cell>
          <cell r="F2797" t="str">
            <v>1040 boul. Auger ouest</v>
          </cell>
          <cell r="G2797" t="str">
            <v>Alma</v>
          </cell>
          <cell r="H2797" t="str">
            <v>G8B2C1</v>
          </cell>
          <cell r="I2797">
            <v>418</v>
          </cell>
          <cell r="J2797">
            <v>6622575</v>
          </cell>
          <cell r="K2797">
            <v>161</v>
          </cell>
          <cell r="L2797">
            <v>44906</v>
          </cell>
          <cell r="M2797">
            <v>20</v>
          </cell>
        </row>
        <row r="2798">
          <cell r="A2798">
            <v>1491927</v>
          </cell>
          <cell r="B2798" t="str">
            <v>17</v>
          </cell>
          <cell r="C2798" t="str">
            <v>Centre-du-Québec</v>
          </cell>
          <cell r="D2798" t="str">
            <v>Proulx(Gratien)</v>
          </cell>
          <cell r="F2798" t="str">
            <v>9475, Ch Des Merisiers</v>
          </cell>
          <cell r="G2798" t="str">
            <v>Bécancour</v>
          </cell>
          <cell r="H2798" t="str">
            <v>G9H3K1</v>
          </cell>
          <cell r="I2798">
            <v>819</v>
          </cell>
          <cell r="J2798">
            <v>2972380</v>
          </cell>
          <cell r="K2798">
            <v>13</v>
          </cell>
          <cell r="L2798">
            <v>253</v>
          </cell>
        </row>
        <row r="2799">
          <cell r="A2799">
            <v>1491976</v>
          </cell>
          <cell r="B2799" t="str">
            <v>17</v>
          </cell>
          <cell r="C2799" t="str">
            <v>Centre-du-Québec</v>
          </cell>
          <cell r="D2799" t="str">
            <v>Proulx(Jocelyn)</v>
          </cell>
          <cell r="E2799" t="str">
            <v>Proulx(Jocelyn)</v>
          </cell>
          <cell r="F2799" t="str">
            <v>2164, route Hébert</v>
          </cell>
          <cell r="G2799" t="str">
            <v>Saint-Valère</v>
          </cell>
          <cell r="H2799" t="str">
            <v>G0P1M0</v>
          </cell>
          <cell r="I2799">
            <v>819</v>
          </cell>
          <cell r="J2799">
            <v>3532726</v>
          </cell>
          <cell r="K2799">
            <v>41</v>
          </cell>
          <cell r="L2799">
            <v>11433</v>
          </cell>
          <cell r="M2799">
            <v>33</v>
          </cell>
          <cell r="N2799">
            <v>7355</v>
          </cell>
        </row>
        <row r="2800">
          <cell r="A2800">
            <v>1492032</v>
          </cell>
          <cell r="B2800" t="str">
            <v>17</v>
          </cell>
          <cell r="C2800" t="str">
            <v>Centre-du-Québec</v>
          </cell>
          <cell r="D2800" t="str">
            <v>Provencher(Jean)</v>
          </cell>
          <cell r="F2800" t="str">
            <v>3085, rang de l'Ile</v>
          </cell>
          <cell r="G2800" t="str">
            <v>Nicolet</v>
          </cell>
          <cell r="H2800" t="str">
            <v>J3T1T7</v>
          </cell>
          <cell r="I2800">
            <v>819</v>
          </cell>
          <cell r="J2800">
            <v>2935381</v>
          </cell>
          <cell r="K2800">
            <v>18</v>
          </cell>
          <cell r="L2800">
            <v>2218</v>
          </cell>
          <cell r="M2800">
            <v>18</v>
          </cell>
          <cell r="N2800">
            <v>2141</v>
          </cell>
        </row>
        <row r="2801">
          <cell r="A2801">
            <v>1492149</v>
          </cell>
          <cell r="B2801" t="str">
            <v>17</v>
          </cell>
          <cell r="C2801" t="str">
            <v>Centre-du-Québec</v>
          </cell>
          <cell r="D2801" t="str">
            <v>Ramsay(Laurent)</v>
          </cell>
          <cell r="E2801" t="str">
            <v>Ramsay(Laurent)</v>
          </cell>
          <cell r="F2801" t="str">
            <v>9651 route 161</v>
          </cell>
          <cell r="G2801" t="str">
            <v>Chesterville</v>
          </cell>
          <cell r="H2801" t="str">
            <v>G0P1J0</v>
          </cell>
          <cell r="I2801">
            <v>819</v>
          </cell>
          <cell r="J2801">
            <v>3822104</v>
          </cell>
          <cell r="K2801">
            <v>32</v>
          </cell>
          <cell r="L2801">
            <v>5443</v>
          </cell>
          <cell r="M2801">
            <v>28</v>
          </cell>
          <cell r="N2801">
            <v>7023</v>
          </cell>
        </row>
        <row r="2802">
          <cell r="A2802">
            <v>1492230</v>
          </cell>
          <cell r="B2802" t="str">
            <v>17</v>
          </cell>
          <cell r="C2802" t="str">
            <v>Centre-du-Québec</v>
          </cell>
          <cell r="D2802" t="str">
            <v>Rheault(Bruno)</v>
          </cell>
          <cell r="F2802" t="str">
            <v>11600, Glaïeuls</v>
          </cell>
          <cell r="G2802" t="str">
            <v>Bécancour</v>
          </cell>
          <cell r="H2802" t="str">
            <v>G9H2N9</v>
          </cell>
          <cell r="I2802">
            <v>819</v>
          </cell>
          <cell r="J2802">
            <v>2229919</v>
          </cell>
          <cell r="K2802">
            <v>15</v>
          </cell>
          <cell r="L2802">
            <v>3158</v>
          </cell>
          <cell r="M2802">
            <v>18</v>
          </cell>
          <cell r="N2802">
            <v>2384</v>
          </cell>
        </row>
        <row r="2803">
          <cell r="A2803">
            <v>1492347</v>
          </cell>
          <cell r="B2803" t="str">
            <v>07</v>
          </cell>
          <cell r="C2803" t="str">
            <v>Outaouais</v>
          </cell>
          <cell r="D2803" t="str">
            <v>Ronald et Catherine Nitschkie</v>
          </cell>
          <cell r="E2803" t="str">
            <v>Nitschkie(Ronald Et Catherine)</v>
          </cell>
          <cell r="F2803" t="str">
            <v>51, ch. Brunke</v>
          </cell>
          <cell r="G2803" t="str">
            <v>Val-des-Monts</v>
          </cell>
          <cell r="H2803" t="str">
            <v>J8N2J3</v>
          </cell>
          <cell r="I2803">
            <v>819</v>
          </cell>
          <cell r="J2803">
            <v>4572575</v>
          </cell>
          <cell r="K2803">
            <v>46</v>
          </cell>
          <cell r="L2803">
            <v>1196</v>
          </cell>
          <cell r="M2803">
            <v>50</v>
          </cell>
          <cell r="N2803">
            <v>4151</v>
          </cell>
        </row>
        <row r="2804">
          <cell r="A2804">
            <v>1492362</v>
          </cell>
          <cell r="B2804" t="str">
            <v>17</v>
          </cell>
          <cell r="C2804" t="str">
            <v>Centre-du-Québec</v>
          </cell>
          <cell r="D2804" t="str">
            <v>Rioux(Pierre)</v>
          </cell>
          <cell r="F2804" t="str">
            <v>1674, route 218</v>
          </cell>
          <cell r="G2804" t="str">
            <v>Manseau</v>
          </cell>
          <cell r="H2804" t="str">
            <v>G0X1V0</v>
          </cell>
          <cell r="I2804">
            <v>819</v>
          </cell>
          <cell r="J2804">
            <v>3562146</v>
          </cell>
          <cell r="K2804">
            <v>46</v>
          </cell>
          <cell r="L2804">
            <v>11971</v>
          </cell>
          <cell r="M2804">
            <v>45</v>
          </cell>
          <cell r="N2804">
            <v>15085</v>
          </cell>
        </row>
        <row r="2805">
          <cell r="A2805">
            <v>1492669</v>
          </cell>
          <cell r="B2805" t="str">
            <v>04</v>
          </cell>
          <cell r="C2805" t="str">
            <v>Mauricie</v>
          </cell>
          <cell r="D2805" t="str">
            <v>Beauregard(Roger)</v>
          </cell>
          <cell r="F2805" t="str">
            <v>3150, route 348</v>
          </cell>
          <cell r="G2805" t="str">
            <v>Saint-Édouard-de-Maskinongé</v>
          </cell>
          <cell r="H2805" t="str">
            <v>J0K2H0</v>
          </cell>
          <cell r="I2805">
            <v>819</v>
          </cell>
          <cell r="J2805">
            <v>2682271</v>
          </cell>
          <cell r="K2805">
            <v>13</v>
          </cell>
          <cell r="L2805">
            <v>340</v>
          </cell>
        </row>
        <row r="2806">
          <cell r="A2806">
            <v>1492743</v>
          </cell>
          <cell r="B2806" t="str">
            <v>04</v>
          </cell>
          <cell r="C2806" t="str">
            <v>Mauricie</v>
          </cell>
          <cell r="D2806" t="str">
            <v>Bergeron(Bruno)</v>
          </cell>
          <cell r="F2806" t="str">
            <v>2130 rang Renversy</v>
          </cell>
          <cell r="G2806" t="str">
            <v>Saint-Paulin</v>
          </cell>
          <cell r="H2806" t="str">
            <v>J0K3G0</v>
          </cell>
          <cell r="I2806">
            <v>819</v>
          </cell>
          <cell r="J2806">
            <v>2682375</v>
          </cell>
          <cell r="K2806">
            <v>19</v>
          </cell>
          <cell r="L2806">
            <v>3691</v>
          </cell>
          <cell r="M2806">
            <v>18</v>
          </cell>
          <cell r="N2806">
            <v>4616</v>
          </cell>
        </row>
        <row r="2807">
          <cell r="A2807">
            <v>1492768</v>
          </cell>
          <cell r="B2807" t="str">
            <v>04</v>
          </cell>
          <cell r="C2807" t="str">
            <v>Mauricie</v>
          </cell>
          <cell r="D2807" t="str">
            <v>Berthiaume(Gaston)</v>
          </cell>
          <cell r="F2807" t="str">
            <v>101, rue André</v>
          </cell>
          <cell r="G2807" t="str">
            <v>Saint-Étienne-des-Grès</v>
          </cell>
          <cell r="H2807" t="str">
            <v>G0X2P0</v>
          </cell>
          <cell r="I2807">
            <v>819</v>
          </cell>
          <cell r="J2807">
            <v>3768813</v>
          </cell>
          <cell r="K2807">
            <v>43</v>
          </cell>
          <cell r="L2807">
            <v>9540</v>
          </cell>
          <cell r="M2807">
            <v>46</v>
          </cell>
          <cell r="N2807">
            <v>11806</v>
          </cell>
        </row>
        <row r="2808">
          <cell r="A2808">
            <v>1493030</v>
          </cell>
          <cell r="B2808" t="str">
            <v>04</v>
          </cell>
          <cell r="C2808" t="str">
            <v>Mauricie</v>
          </cell>
          <cell r="D2808" t="str">
            <v>Boutet(Gaétan)</v>
          </cell>
          <cell r="F2808" t="str">
            <v>1790, chemin St-Georges</v>
          </cell>
          <cell r="G2808" t="str">
            <v>Sainte-Thècle</v>
          </cell>
          <cell r="H2808" t="str">
            <v>G0X3G0</v>
          </cell>
          <cell r="I2808">
            <v>418</v>
          </cell>
          <cell r="J2808">
            <v>2892577</v>
          </cell>
          <cell r="K2808">
            <v>22</v>
          </cell>
          <cell r="L2808">
            <v>918</v>
          </cell>
          <cell r="M2808">
            <v>20</v>
          </cell>
          <cell r="N2808">
            <v>227</v>
          </cell>
        </row>
        <row r="2809">
          <cell r="A2809">
            <v>1493071</v>
          </cell>
          <cell r="B2809" t="str">
            <v>04</v>
          </cell>
          <cell r="C2809" t="str">
            <v>Mauricie</v>
          </cell>
          <cell r="D2809" t="str">
            <v>Brouillette(Serge)</v>
          </cell>
          <cell r="F2809" t="str">
            <v>78 rang Sud</v>
          </cell>
          <cell r="G2809" t="str">
            <v>Sainte-Geneviève-de-Batiscan</v>
          </cell>
          <cell r="H2809" t="str">
            <v>G0X2R0</v>
          </cell>
          <cell r="I2809">
            <v>418</v>
          </cell>
          <cell r="J2809">
            <v>3622773</v>
          </cell>
          <cell r="K2809">
            <v>35</v>
          </cell>
          <cell r="L2809">
            <v>3536</v>
          </cell>
          <cell r="M2809">
            <v>32</v>
          </cell>
        </row>
        <row r="2810">
          <cell r="A2810">
            <v>1493097</v>
          </cell>
          <cell r="B2810" t="str">
            <v>07</v>
          </cell>
          <cell r="C2810" t="str">
            <v>Outaouais</v>
          </cell>
          <cell r="D2810" t="str">
            <v>Stéphane et Christian Marenger</v>
          </cell>
          <cell r="E2810" t="str">
            <v>Marenger(Stéphane et Christian)</v>
          </cell>
          <cell r="F2810" t="str">
            <v>303, chemin St-Thomas</v>
          </cell>
          <cell r="G2810" t="str">
            <v>Gatineau</v>
          </cell>
          <cell r="H2810" t="str">
            <v>J8R3H6</v>
          </cell>
          <cell r="I2810">
            <v>819</v>
          </cell>
          <cell r="J2810">
            <v>6633783</v>
          </cell>
          <cell r="K2810">
            <v>62</v>
          </cell>
          <cell r="L2810">
            <v>6152</v>
          </cell>
          <cell r="M2810">
            <v>41</v>
          </cell>
          <cell r="N2810">
            <v>1958</v>
          </cell>
        </row>
        <row r="2811">
          <cell r="A2811">
            <v>1493204</v>
          </cell>
          <cell r="B2811" t="str">
            <v>07</v>
          </cell>
          <cell r="C2811" t="str">
            <v>Outaouais</v>
          </cell>
          <cell r="D2811" t="str">
            <v>John Berrigan et Milton Kidd</v>
          </cell>
          <cell r="E2811" t="str">
            <v>Kidd(John Berrigan et Milton)</v>
          </cell>
          <cell r="F2811" t="str">
            <v>21 Deer Lane, P.O. Box 53</v>
          </cell>
          <cell r="G2811" t="str">
            <v>l'isle-aux-Allumettes</v>
          </cell>
          <cell r="H2811" t="str">
            <v>J0X1M0</v>
          </cell>
          <cell r="I2811">
            <v>819</v>
          </cell>
          <cell r="J2811">
            <v>6892359</v>
          </cell>
          <cell r="K2811">
            <v>32</v>
          </cell>
          <cell r="L2811">
            <v>4283</v>
          </cell>
          <cell r="M2811">
            <v>31</v>
          </cell>
          <cell r="N2811">
            <v>8099</v>
          </cell>
        </row>
        <row r="2812">
          <cell r="A2812">
            <v>1493253</v>
          </cell>
          <cell r="B2812" t="str">
            <v>05</v>
          </cell>
          <cell r="C2812" t="str">
            <v>Estrie</v>
          </cell>
          <cell r="D2812" t="str">
            <v>Porcheries Paré inc.</v>
          </cell>
          <cell r="E2812" t="str">
            <v>Paré(Gilles)</v>
          </cell>
          <cell r="F2812" t="str">
            <v>675, ch. du Brûlé</v>
          </cell>
          <cell r="G2812" t="str">
            <v>Compton</v>
          </cell>
          <cell r="H2812" t="str">
            <v>J0B1L0</v>
          </cell>
          <cell r="I2812">
            <v>819</v>
          </cell>
          <cell r="J2812">
            <v>8372805</v>
          </cell>
          <cell r="K2812">
            <v>13</v>
          </cell>
          <cell r="L2812">
            <v>287</v>
          </cell>
          <cell r="M2812">
            <v>15</v>
          </cell>
          <cell r="N2812">
            <v>568</v>
          </cell>
        </row>
        <row r="2813">
          <cell r="A2813">
            <v>1493329</v>
          </cell>
          <cell r="B2813" t="str">
            <v>03</v>
          </cell>
          <cell r="C2813" t="str">
            <v>Capitale-Nationale</v>
          </cell>
          <cell r="D2813" t="str">
            <v>CRSAD</v>
          </cell>
          <cell r="E2813" t="str">
            <v>Baril(Pierre)</v>
          </cell>
          <cell r="F2813" t="str">
            <v>120-A, chemin du Roy</v>
          </cell>
          <cell r="G2813" t="str">
            <v>Deschambault</v>
          </cell>
          <cell r="H2813" t="str">
            <v>G0A1S0</v>
          </cell>
          <cell r="I2813">
            <v>418</v>
          </cell>
          <cell r="J2813">
            <v>2863353</v>
          </cell>
          <cell r="L2813">
            <v>15989</v>
          </cell>
          <cell r="N2813">
            <v>14649</v>
          </cell>
        </row>
        <row r="2814">
          <cell r="A2814">
            <v>1493469</v>
          </cell>
          <cell r="B2814" t="str">
            <v>17</v>
          </cell>
          <cell r="C2814" t="str">
            <v>Centre-du-Québec</v>
          </cell>
          <cell r="D2814" t="str">
            <v>Sarrazin(Alain)</v>
          </cell>
          <cell r="F2814" t="str">
            <v>1600, rang 7</v>
          </cell>
          <cell r="G2814" t="str">
            <v>Wickham</v>
          </cell>
          <cell r="H2814" t="str">
            <v>J0C1S0</v>
          </cell>
          <cell r="I2814">
            <v>819</v>
          </cell>
          <cell r="J2814">
            <v>3954179</v>
          </cell>
          <cell r="K2814">
            <v>30</v>
          </cell>
          <cell r="M2814">
            <v>27</v>
          </cell>
          <cell r="N2814">
            <v>3184</v>
          </cell>
        </row>
        <row r="2815">
          <cell r="A2815">
            <v>1493576</v>
          </cell>
          <cell r="B2815" t="str">
            <v>17</v>
          </cell>
          <cell r="C2815" t="str">
            <v>Centre-du-Québec</v>
          </cell>
          <cell r="D2815" t="str">
            <v>Soucy(Gilles)</v>
          </cell>
          <cell r="E2815" t="str">
            <v>Desmarais(Mario)</v>
          </cell>
          <cell r="F2815" t="str">
            <v>2, rue Brock</v>
          </cell>
          <cell r="G2815" t="str">
            <v>Drummondville</v>
          </cell>
          <cell r="H2815" t="str">
            <v>J2C1L3</v>
          </cell>
          <cell r="I2815">
            <v>819</v>
          </cell>
          <cell r="J2815">
            <v>4746666</v>
          </cell>
          <cell r="K2815">
            <v>39</v>
          </cell>
          <cell r="L2815">
            <v>6804</v>
          </cell>
          <cell r="M2815">
            <v>42</v>
          </cell>
          <cell r="N2815">
            <v>5912</v>
          </cell>
        </row>
        <row r="2816">
          <cell r="A2816">
            <v>1493873</v>
          </cell>
          <cell r="B2816" t="str">
            <v>08</v>
          </cell>
          <cell r="C2816" t="str">
            <v>Abitibi-Témiscamingue</v>
          </cell>
          <cell r="D2816" t="str">
            <v>Doire(Manon)</v>
          </cell>
          <cell r="F2816" t="str">
            <v>244, rang 6</v>
          </cell>
          <cell r="G2816" t="str">
            <v>Saint-Lambert-de-Desmeloizes</v>
          </cell>
          <cell r="H2816" t="str">
            <v>J0Z1V0</v>
          </cell>
          <cell r="I2816">
            <v>819</v>
          </cell>
          <cell r="J2816">
            <v>7889162</v>
          </cell>
          <cell r="K2816">
            <v>29</v>
          </cell>
          <cell r="L2816">
            <v>4859</v>
          </cell>
          <cell r="M2816">
            <v>39</v>
          </cell>
          <cell r="N2816">
            <v>1361</v>
          </cell>
        </row>
        <row r="2817">
          <cell r="A2817">
            <v>1493972</v>
          </cell>
          <cell r="B2817" t="str">
            <v>08</v>
          </cell>
          <cell r="C2817" t="str">
            <v>Abitibi-Témiscamingue</v>
          </cell>
          <cell r="D2817" t="str">
            <v>Favreau(Daniel)</v>
          </cell>
          <cell r="E2817" t="str">
            <v>Favreau(Daniel)</v>
          </cell>
          <cell r="F2817" t="str">
            <v>1306, chemin des Rangs 10-1 est</v>
          </cell>
          <cell r="G2817" t="str">
            <v>Chazel</v>
          </cell>
          <cell r="H2817" t="str">
            <v>J0Z1N0</v>
          </cell>
          <cell r="I2817">
            <v>819</v>
          </cell>
          <cell r="J2817">
            <v>3334624</v>
          </cell>
          <cell r="K2817">
            <v>14</v>
          </cell>
          <cell r="M2817">
            <v>15</v>
          </cell>
        </row>
        <row r="2818">
          <cell r="A2818">
            <v>1494012</v>
          </cell>
          <cell r="B2818" t="str">
            <v>03</v>
          </cell>
          <cell r="C2818" t="str">
            <v>Capitale-Nationale</v>
          </cell>
          <cell r="D2818" t="str">
            <v>Guillot Gilles et Marcel</v>
          </cell>
          <cell r="E2818" t="str">
            <v>Guillot(Marcel et Gilles)</v>
          </cell>
          <cell r="F2818" t="str">
            <v>8954, avenue Royale</v>
          </cell>
          <cell r="G2818" t="str">
            <v>Château-Richer</v>
          </cell>
          <cell r="H2818" t="str">
            <v>G0A1N0</v>
          </cell>
          <cell r="I2818">
            <v>418</v>
          </cell>
          <cell r="J2818">
            <v>8244976</v>
          </cell>
          <cell r="K2818">
            <v>74</v>
          </cell>
          <cell r="L2818">
            <v>3896</v>
          </cell>
          <cell r="M2818">
            <v>83</v>
          </cell>
          <cell r="N2818">
            <v>3215</v>
          </cell>
        </row>
        <row r="2819">
          <cell r="A2819">
            <v>1494087</v>
          </cell>
          <cell r="B2819" t="str">
            <v>03</v>
          </cell>
          <cell r="C2819" t="str">
            <v>Capitale-Nationale</v>
          </cell>
          <cell r="D2819" t="str">
            <v>Guay Jeanne-Mance &amp; Labrecque Georges</v>
          </cell>
          <cell r="E2819" t="str">
            <v>Labrec(Jeanne-Mance Guay et Georges)</v>
          </cell>
          <cell r="F2819" t="str">
            <v>15, Vital-Roy</v>
          </cell>
          <cell r="G2819" t="str">
            <v>Beaupré</v>
          </cell>
          <cell r="H2819" t="str">
            <v>G0A1E0</v>
          </cell>
          <cell r="I2819">
            <v>418</v>
          </cell>
          <cell r="J2819">
            <v>8274754</v>
          </cell>
          <cell r="K2819">
            <v>27</v>
          </cell>
          <cell r="L2819">
            <v>1994</v>
          </cell>
        </row>
        <row r="2820">
          <cell r="A2820">
            <v>1494285</v>
          </cell>
          <cell r="B2820" t="str">
            <v>17</v>
          </cell>
          <cell r="C2820" t="str">
            <v>Centre-du-Québec</v>
          </cell>
          <cell r="D2820" t="str">
            <v>Fortier(Sylvain)</v>
          </cell>
          <cell r="E2820" t="str">
            <v>Fortier(Sylvain)</v>
          </cell>
          <cell r="F2820" t="str">
            <v>340 rang 3</v>
          </cell>
          <cell r="G2820" t="str">
            <v>Saint-Ferdinand (d'Halifax)</v>
          </cell>
          <cell r="H2820" t="str">
            <v>G0N1N0</v>
          </cell>
          <cell r="I2820">
            <v>418</v>
          </cell>
          <cell r="J2820">
            <v>4283623</v>
          </cell>
          <cell r="K2820">
            <v>50</v>
          </cell>
          <cell r="L2820">
            <v>10250</v>
          </cell>
          <cell r="M2820">
            <v>34</v>
          </cell>
          <cell r="N2820">
            <v>5000</v>
          </cell>
        </row>
        <row r="2821">
          <cell r="A2821">
            <v>1494376</v>
          </cell>
          <cell r="B2821" t="str">
            <v>07</v>
          </cell>
          <cell r="C2821" t="str">
            <v>Outaouais</v>
          </cell>
          <cell r="D2821" t="str">
            <v>162781 Canada inc.</v>
          </cell>
          <cell r="E2821" t="str">
            <v>Kavanaugh(Rupert)</v>
          </cell>
          <cell r="F2821" t="str">
            <v>438 Royal Brassard</v>
          </cell>
          <cell r="G2821" t="str">
            <v>Gatineau</v>
          </cell>
          <cell r="H2821" t="str">
            <v>J8P5T6</v>
          </cell>
          <cell r="I2821">
            <v>819</v>
          </cell>
          <cell r="J2821">
            <v>9865515</v>
          </cell>
          <cell r="K2821">
            <v>116</v>
          </cell>
          <cell r="L2821">
            <v>25231</v>
          </cell>
          <cell r="M2821">
            <v>115</v>
          </cell>
          <cell r="N2821">
            <v>26960</v>
          </cell>
        </row>
        <row r="2822">
          <cell r="A2822">
            <v>1494483</v>
          </cell>
          <cell r="B2822" t="str">
            <v>17</v>
          </cell>
          <cell r="C2822" t="str">
            <v>Centre-du-Québec</v>
          </cell>
          <cell r="D2822" t="str">
            <v>Gagné(Roland)</v>
          </cell>
          <cell r="E2822" t="str">
            <v>Gagné(Roland)</v>
          </cell>
          <cell r="F2822" t="str">
            <v>2319, rang 8</v>
          </cell>
          <cell r="G2822" t="str">
            <v>Inverness</v>
          </cell>
          <cell r="H2822" t="str">
            <v>G0S1K0</v>
          </cell>
          <cell r="I2822">
            <v>418</v>
          </cell>
          <cell r="J2822">
            <v>4532630</v>
          </cell>
          <cell r="K2822">
            <v>18</v>
          </cell>
          <cell r="L2822">
            <v>4658</v>
          </cell>
          <cell r="M2822">
            <v>17</v>
          </cell>
          <cell r="N2822">
            <v>5733</v>
          </cell>
        </row>
        <row r="2823">
          <cell r="A2823">
            <v>1494517</v>
          </cell>
          <cell r="B2823" t="str">
            <v>12</v>
          </cell>
          <cell r="C2823" t="str">
            <v>Chaudière-Appalaches</v>
          </cell>
          <cell r="D2823" t="str">
            <v>Gamache(Normand)</v>
          </cell>
          <cell r="F2823" t="str">
            <v>8412, boul. Frontenac Est</v>
          </cell>
          <cell r="G2823" t="str">
            <v>Thetford Mines</v>
          </cell>
          <cell r="H2823" t="str">
            <v>G6H4K5</v>
          </cell>
          <cell r="I2823">
            <v>418</v>
          </cell>
          <cell r="J2823">
            <v>3357336</v>
          </cell>
          <cell r="K2823">
            <v>19</v>
          </cell>
          <cell r="L2823">
            <v>3856</v>
          </cell>
          <cell r="M2823">
            <v>19</v>
          </cell>
          <cell r="N2823">
            <v>3855</v>
          </cell>
        </row>
        <row r="2824">
          <cell r="A2824">
            <v>1494657</v>
          </cell>
          <cell r="B2824" t="str">
            <v>12</v>
          </cell>
          <cell r="C2824" t="str">
            <v>Chaudière-Appalaches</v>
          </cell>
          <cell r="D2824" t="str">
            <v>Giguère(Mario)</v>
          </cell>
          <cell r="F2824" t="str">
            <v>1687, route Kennedy</v>
          </cell>
          <cell r="G2824" t="str">
            <v>Saint-Joseph-de-Beauce</v>
          </cell>
          <cell r="H2824" t="str">
            <v>G0S2V0</v>
          </cell>
          <cell r="I2824">
            <v>418</v>
          </cell>
          <cell r="J2824">
            <v>3975206</v>
          </cell>
          <cell r="K2824">
            <v>21</v>
          </cell>
          <cell r="L2824">
            <v>7041</v>
          </cell>
          <cell r="M2824">
            <v>24</v>
          </cell>
          <cell r="N2824">
            <v>13117</v>
          </cell>
        </row>
        <row r="2825">
          <cell r="A2825">
            <v>1494681</v>
          </cell>
          <cell r="B2825" t="str">
            <v>07</v>
          </cell>
          <cell r="C2825" t="str">
            <v>Outaouais</v>
          </cell>
          <cell r="D2825" t="str">
            <v>9066-6405 Québec inc.</v>
          </cell>
          <cell r="E2825" t="str">
            <v>Carpentier(Gary)</v>
          </cell>
          <cell r="F2825" t="str">
            <v>156, ch. Poisson Blanc, R.R. 2</v>
          </cell>
          <cell r="G2825" t="str">
            <v>Gracefield</v>
          </cell>
          <cell r="H2825" t="str">
            <v>J0X1W0</v>
          </cell>
          <cell r="I2825">
            <v>819</v>
          </cell>
          <cell r="J2825">
            <v>4632281</v>
          </cell>
          <cell r="K2825">
            <v>107</v>
          </cell>
          <cell r="L2825">
            <v>7346</v>
          </cell>
          <cell r="M2825">
            <v>119</v>
          </cell>
          <cell r="N2825">
            <v>26336</v>
          </cell>
        </row>
        <row r="2826">
          <cell r="A2826">
            <v>1494723</v>
          </cell>
          <cell r="B2826" t="str">
            <v>12</v>
          </cell>
          <cell r="C2826" t="str">
            <v>Chaudière-Appalaches</v>
          </cell>
          <cell r="D2826" t="str">
            <v>Gilbert(Jeannyl)</v>
          </cell>
          <cell r="F2826" t="str">
            <v>405 des Bouleaux</v>
          </cell>
          <cell r="G2826" t="str">
            <v>Vallée-Jonction</v>
          </cell>
          <cell r="H2826" t="str">
            <v>G0S3J0</v>
          </cell>
          <cell r="I2826">
            <v>418</v>
          </cell>
          <cell r="J2826">
            <v>2536555</v>
          </cell>
          <cell r="K2826">
            <v>254</v>
          </cell>
          <cell r="L2826">
            <v>25380</v>
          </cell>
        </row>
        <row r="2827">
          <cell r="A2827">
            <v>1494756</v>
          </cell>
          <cell r="B2827" t="str">
            <v>17</v>
          </cell>
          <cell r="C2827" t="str">
            <v>Centre-du-Québec</v>
          </cell>
          <cell r="D2827" t="str">
            <v>Gilbert-Carey(Denise)</v>
          </cell>
          <cell r="F2827" t="str">
            <v>305 rang 6 Sud</v>
          </cell>
          <cell r="G2827" t="str">
            <v>Saint-Ferdinand (d'Halifax)</v>
          </cell>
          <cell r="H2827" t="str">
            <v>G0N1N0</v>
          </cell>
          <cell r="I2827">
            <v>418</v>
          </cell>
          <cell r="J2827">
            <v>4289168</v>
          </cell>
          <cell r="K2827">
            <v>10</v>
          </cell>
          <cell r="L2827">
            <v>324</v>
          </cell>
        </row>
        <row r="2828">
          <cell r="A2828">
            <v>1494905</v>
          </cell>
          <cell r="B2828" t="str">
            <v>07</v>
          </cell>
          <cell r="C2828" t="str">
            <v>Outaouais</v>
          </cell>
          <cell r="D2828" t="str">
            <v>Jeanne D'Arc et Gaétan Chamberland</v>
          </cell>
          <cell r="E2828" t="str">
            <v>Chamberland(Gaétan)</v>
          </cell>
          <cell r="F2828" t="str">
            <v>1, rue Chamberland</v>
          </cell>
          <cell r="G2828" t="str">
            <v>Pontiac</v>
          </cell>
          <cell r="H2828" t="str">
            <v>J0X2G0</v>
          </cell>
          <cell r="I2828">
            <v>819</v>
          </cell>
          <cell r="J2828">
            <v>6840709</v>
          </cell>
          <cell r="K2828">
            <v>59</v>
          </cell>
          <cell r="L2828">
            <v>6072</v>
          </cell>
          <cell r="M2828">
            <v>66</v>
          </cell>
          <cell r="N2828">
            <v>4407</v>
          </cell>
        </row>
        <row r="2829">
          <cell r="A2829">
            <v>1494954</v>
          </cell>
          <cell r="B2829" t="str">
            <v>12</v>
          </cell>
          <cell r="C2829" t="str">
            <v>Chaudière-Appalaches</v>
          </cell>
          <cell r="D2829" t="str">
            <v>Gosselin(André)</v>
          </cell>
          <cell r="E2829" t="str">
            <v>Gosselin(André)</v>
          </cell>
          <cell r="F2829" t="str">
            <v>6570, rg Breeches</v>
          </cell>
          <cell r="G2829" t="str">
            <v>Disraeli</v>
          </cell>
          <cell r="H2829" t="str">
            <v>G0N1E0</v>
          </cell>
          <cell r="I2829">
            <v>418</v>
          </cell>
          <cell r="J2829">
            <v>4493481</v>
          </cell>
          <cell r="K2829">
            <v>24</v>
          </cell>
          <cell r="L2829">
            <v>728</v>
          </cell>
          <cell r="M2829">
            <v>22</v>
          </cell>
          <cell r="N2829">
            <v>340</v>
          </cell>
        </row>
        <row r="2830">
          <cell r="A2830">
            <v>1494988</v>
          </cell>
          <cell r="B2830" t="str">
            <v>15</v>
          </cell>
          <cell r="C2830" t="str">
            <v>Laurentides</v>
          </cell>
          <cell r="D2830" t="str">
            <v>Denis Bilodeau &amp; Manon Corbeil</v>
          </cell>
          <cell r="F2830" t="str">
            <v>14, Rang 9</v>
          </cell>
          <cell r="G2830" t="str">
            <v>Sainte-Anne-du-Lac</v>
          </cell>
          <cell r="H2830" t="str">
            <v>J0W1V0</v>
          </cell>
          <cell r="I2830">
            <v>819</v>
          </cell>
          <cell r="J2830">
            <v>5862700</v>
          </cell>
          <cell r="K2830">
            <v>95</v>
          </cell>
          <cell r="L2830">
            <v>8590</v>
          </cell>
          <cell r="M2830">
            <v>91</v>
          </cell>
          <cell r="N2830">
            <v>10165</v>
          </cell>
        </row>
        <row r="2831">
          <cell r="A2831">
            <v>1495001</v>
          </cell>
          <cell r="B2831" t="str">
            <v>12</v>
          </cell>
          <cell r="C2831" t="str">
            <v>Chaudière-Appalaches</v>
          </cell>
          <cell r="D2831" t="str">
            <v>Gouin(Eliane)</v>
          </cell>
          <cell r="F2831" t="str">
            <v>7207, Route 112</v>
          </cell>
          <cell r="G2831" t="str">
            <v>Disraeli</v>
          </cell>
          <cell r="H2831" t="str">
            <v>G0N1E0</v>
          </cell>
          <cell r="I2831">
            <v>418</v>
          </cell>
          <cell r="J2831">
            <v>4494650</v>
          </cell>
          <cell r="K2831">
            <v>33</v>
          </cell>
          <cell r="L2831">
            <v>2031</v>
          </cell>
          <cell r="M2831">
            <v>35</v>
          </cell>
          <cell r="N2831">
            <v>2495</v>
          </cell>
        </row>
        <row r="2832">
          <cell r="A2832">
            <v>1495068</v>
          </cell>
          <cell r="B2832" t="str">
            <v>12</v>
          </cell>
          <cell r="C2832" t="str">
            <v>Chaudière-Appalaches</v>
          </cell>
          <cell r="D2832" t="str">
            <v>Goulet(Jacques)</v>
          </cell>
          <cell r="E2832" t="str">
            <v>Goulet(Jacques)</v>
          </cell>
          <cell r="F2832" t="str">
            <v>830, avenue Béland</v>
          </cell>
          <cell r="G2832" t="str">
            <v>Saint-Joseph-de-Beauce</v>
          </cell>
          <cell r="H2832" t="str">
            <v>G0S2V0</v>
          </cell>
          <cell r="I2832">
            <v>418</v>
          </cell>
          <cell r="J2832">
            <v>3975124</v>
          </cell>
          <cell r="K2832">
            <v>15</v>
          </cell>
          <cell r="L2832">
            <v>2041</v>
          </cell>
          <cell r="M2832">
            <v>17</v>
          </cell>
          <cell r="N2832">
            <v>3175</v>
          </cell>
        </row>
        <row r="2833">
          <cell r="A2833">
            <v>1495258</v>
          </cell>
          <cell r="B2833" t="str">
            <v>12</v>
          </cell>
          <cell r="C2833" t="str">
            <v>Chaudière-Appalaches</v>
          </cell>
          <cell r="D2833" t="str">
            <v>Grondin(Gilles)</v>
          </cell>
          <cell r="F2833" t="str">
            <v>581 route 267</v>
          </cell>
          <cell r="G2833" t="str">
            <v>Adstock</v>
          </cell>
          <cell r="H2833" t="str">
            <v>G0N1S0</v>
          </cell>
          <cell r="I2833">
            <v>418</v>
          </cell>
          <cell r="J2833">
            <v>4222074</v>
          </cell>
          <cell r="K2833">
            <v>13</v>
          </cell>
          <cell r="L2833">
            <v>2292</v>
          </cell>
          <cell r="M2833">
            <v>15</v>
          </cell>
          <cell r="N2833">
            <v>1839</v>
          </cell>
        </row>
        <row r="2834">
          <cell r="A2834">
            <v>1495290</v>
          </cell>
          <cell r="B2834" t="str">
            <v>12</v>
          </cell>
          <cell r="C2834" t="str">
            <v>Chaudière-Appalaches</v>
          </cell>
          <cell r="D2834" t="str">
            <v>Guay(Succession Gérald)</v>
          </cell>
          <cell r="E2834" t="str">
            <v>Bégin(Madeleine)</v>
          </cell>
          <cell r="F2834" t="str">
            <v>49, rang Saint-Pierre</v>
          </cell>
          <cell r="G2834" t="str">
            <v>Saint-Isidore (Beauce-Nord)</v>
          </cell>
          <cell r="H2834" t="str">
            <v>G0S2S0</v>
          </cell>
          <cell r="I2834">
            <v>418</v>
          </cell>
          <cell r="J2834">
            <v>8825569</v>
          </cell>
          <cell r="K2834">
            <v>29</v>
          </cell>
          <cell r="L2834">
            <v>1736</v>
          </cell>
          <cell r="M2834">
            <v>33</v>
          </cell>
          <cell r="N2834">
            <v>1229</v>
          </cell>
        </row>
        <row r="2835">
          <cell r="A2835">
            <v>1495373</v>
          </cell>
          <cell r="B2835" t="str">
            <v>08</v>
          </cell>
          <cell r="C2835" t="str">
            <v>Abitibi-Témiscamingue</v>
          </cell>
          <cell r="D2835" t="str">
            <v>Dumont(Jean Noël)</v>
          </cell>
          <cell r="F2835" t="str">
            <v>600, rang 2-3  ouest</v>
          </cell>
          <cell r="G2835" t="str">
            <v>Macamic</v>
          </cell>
          <cell r="H2835" t="str">
            <v>J0Z2S0</v>
          </cell>
          <cell r="I2835">
            <v>819</v>
          </cell>
          <cell r="J2835">
            <v>3335202</v>
          </cell>
          <cell r="K2835">
            <v>41</v>
          </cell>
          <cell r="L2835">
            <v>680</v>
          </cell>
          <cell r="M2835">
            <v>46</v>
          </cell>
          <cell r="N2835">
            <v>315</v>
          </cell>
        </row>
        <row r="2836">
          <cell r="A2836">
            <v>1495381</v>
          </cell>
          <cell r="B2836" t="str">
            <v>08</v>
          </cell>
          <cell r="C2836" t="str">
            <v>Abitibi-Témiscamingue</v>
          </cell>
          <cell r="D2836" t="str">
            <v>Dupuis(Jeannot)</v>
          </cell>
          <cell r="F2836" t="str">
            <v>477, rang 8</v>
          </cell>
          <cell r="G2836" t="str">
            <v>La Reine</v>
          </cell>
          <cell r="H2836" t="str">
            <v>J0Z2L0</v>
          </cell>
          <cell r="I2836">
            <v>819</v>
          </cell>
          <cell r="J2836">
            <v>9472101</v>
          </cell>
          <cell r="K2836">
            <v>29</v>
          </cell>
          <cell r="M2836">
            <v>27</v>
          </cell>
          <cell r="N2836">
            <v>5592</v>
          </cell>
        </row>
        <row r="2837">
          <cell r="A2837">
            <v>1495423</v>
          </cell>
          <cell r="B2837" t="str">
            <v>07</v>
          </cell>
          <cell r="C2837" t="str">
            <v>Outaouais</v>
          </cell>
          <cell r="D2837" t="str">
            <v>Peter et Larry Gleason</v>
          </cell>
          <cell r="E2837" t="str">
            <v>Gleason(Peter et Larry)</v>
          </cell>
          <cell r="F2837" t="str">
            <v>163, ch. Perrault</v>
          </cell>
          <cell r="G2837" t="str">
            <v>Sheenboro</v>
          </cell>
          <cell r="H2837" t="str">
            <v>J0X2Z0</v>
          </cell>
          <cell r="I2837">
            <v>819</v>
          </cell>
          <cell r="J2837">
            <v>6895395</v>
          </cell>
          <cell r="K2837">
            <v>79</v>
          </cell>
          <cell r="L2837">
            <v>9927</v>
          </cell>
          <cell r="M2837">
            <v>89</v>
          </cell>
          <cell r="N2837">
            <v>6208</v>
          </cell>
        </row>
        <row r="2838">
          <cell r="A2838">
            <v>1495464</v>
          </cell>
          <cell r="B2838" t="str">
            <v>12</v>
          </cell>
          <cell r="C2838" t="str">
            <v>Chaudière-Appalaches</v>
          </cell>
          <cell r="D2838" t="str">
            <v>Henri(Gérard)</v>
          </cell>
          <cell r="F2838" t="str">
            <v>1729, route 161</v>
          </cell>
          <cell r="G2838" t="str">
            <v>Beaulac-Garthby</v>
          </cell>
          <cell r="H2838" t="str">
            <v>G0Y1B0</v>
          </cell>
          <cell r="I2838">
            <v>418</v>
          </cell>
          <cell r="J2838">
            <v>4582016</v>
          </cell>
          <cell r="K2838">
            <v>16</v>
          </cell>
          <cell r="M2838">
            <v>17</v>
          </cell>
          <cell r="N2838">
            <v>227</v>
          </cell>
        </row>
        <row r="2839">
          <cell r="A2839">
            <v>1495480</v>
          </cell>
          <cell r="B2839" t="str">
            <v>16</v>
          </cell>
          <cell r="C2839" t="str">
            <v>Montérégie</v>
          </cell>
          <cell r="D2839" t="str">
            <v>Larocque(Yves)</v>
          </cell>
          <cell r="E2839" t="str">
            <v>Larocque(Yves)</v>
          </cell>
          <cell r="F2839" t="str">
            <v>1240 rue Saint-Paul</v>
          </cell>
          <cell r="G2839" t="str">
            <v>Farnham</v>
          </cell>
          <cell r="H2839" t="str">
            <v>J2N2L1</v>
          </cell>
          <cell r="I2839">
            <v>450</v>
          </cell>
          <cell r="J2839">
            <v>2933601</v>
          </cell>
          <cell r="K2839">
            <v>118</v>
          </cell>
          <cell r="L2839">
            <v>16428</v>
          </cell>
          <cell r="M2839">
            <v>120</v>
          </cell>
          <cell r="N2839">
            <v>18497</v>
          </cell>
        </row>
        <row r="2840">
          <cell r="A2840">
            <v>1495654</v>
          </cell>
          <cell r="B2840" t="str">
            <v>08</v>
          </cell>
          <cell r="C2840" t="str">
            <v>Abitibi-Témiscamingue</v>
          </cell>
          <cell r="D2840" t="str">
            <v>Ferme Cerena enr.</v>
          </cell>
          <cell r="E2840" t="str">
            <v>Patoine(Rénald)</v>
          </cell>
          <cell r="F2840" t="str">
            <v>204, route 101</v>
          </cell>
          <cell r="G2840" t="str">
            <v>Nédélec</v>
          </cell>
          <cell r="H2840" t="str">
            <v>J0Z2Z0</v>
          </cell>
          <cell r="I2840">
            <v>819</v>
          </cell>
          <cell r="J2840">
            <v>7844241</v>
          </cell>
          <cell r="K2840">
            <v>32</v>
          </cell>
          <cell r="L2840">
            <v>15989</v>
          </cell>
          <cell r="M2840">
            <v>28</v>
          </cell>
        </row>
        <row r="2841">
          <cell r="A2841">
            <v>1495712</v>
          </cell>
          <cell r="B2841" t="str">
            <v>12</v>
          </cell>
          <cell r="C2841" t="str">
            <v>Chaudière-Appalaches</v>
          </cell>
          <cell r="D2841" t="str">
            <v>Jacques(Daniel)</v>
          </cell>
          <cell r="F2841" t="str">
            <v>166, rue Verreault</v>
          </cell>
          <cell r="G2841" t="str">
            <v>Saint-Joseph-de-Beauce</v>
          </cell>
          <cell r="H2841" t="str">
            <v>G0S2V0</v>
          </cell>
          <cell r="I2841">
            <v>418</v>
          </cell>
          <cell r="J2841">
            <v>3975022</v>
          </cell>
          <cell r="K2841">
            <v>38</v>
          </cell>
          <cell r="L2841">
            <v>1691</v>
          </cell>
          <cell r="M2841">
            <v>24</v>
          </cell>
          <cell r="N2841">
            <v>1410</v>
          </cell>
        </row>
        <row r="2842">
          <cell r="A2842">
            <v>1495753</v>
          </cell>
          <cell r="B2842" t="str">
            <v>17</v>
          </cell>
          <cell r="C2842" t="str">
            <v>Centre-du-Québec</v>
          </cell>
          <cell r="D2842" t="str">
            <v>Thibault(Sylvain)</v>
          </cell>
          <cell r="F2842" t="str">
            <v>8665, des Ormes</v>
          </cell>
          <cell r="G2842" t="str">
            <v>Bécancour</v>
          </cell>
          <cell r="H2842" t="str">
            <v>G9H3R4</v>
          </cell>
          <cell r="I2842">
            <v>819</v>
          </cell>
          <cell r="J2842">
            <v>2972424</v>
          </cell>
          <cell r="K2842">
            <v>33</v>
          </cell>
          <cell r="L2842">
            <v>5222</v>
          </cell>
          <cell r="M2842">
            <v>30</v>
          </cell>
          <cell r="N2842">
            <v>3983</v>
          </cell>
        </row>
        <row r="2843">
          <cell r="A2843">
            <v>1495803</v>
          </cell>
          <cell r="B2843" t="str">
            <v>17</v>
          </cell>
          <cell r="C2843" t="str">
            <v>Centre-du-Québec</v>
          </cell>
          <cell r="D2843" t="str">
            <v>Tourigny(Claude)</v>
          </cell>
          <cell r="F2843" t="str">
            <v>973, rang 9</v>
          </cell>
          <cell r="G2843" t="str">
            <v>Saint-Léonard-d'Aston</v>
          </cell>
          <cell r="H2843" t="str">
            <v>J0C1M0</v>
          </cell>
          <cell r="I2843">
            <v>819</v>
          </cell>
          <cell r="J2843">
            <v>3993413</v>
          </cell>
          <cell r="K2843">
            <v>28</v>
          </cell>
          <cell r="L2843">
            <v>3616</v>
          </cell>
          <cell r="M2843">
            <v>27</v>
          </cell>
          <cell r="N2843">
            <v>1162</v>
          </cell>
        </row>
        <row r="2844">
          <cell r="A2844">
            <v>1495837</v>
          </cell>
          <cell r="B2844" t="str">
            <v>12</v>
          </cell>
          <cell r="C2844" t="str">
            <v>Chaudière-Appalaches</v>
          </cell>
          <cell r="D2844" t="str">
            <v>Jacques(Martin)</v>
          </cell>
          <cell r="F2844" t="str">
            <v>3695, Rang 8 Sud</v>
          </cell>
          <cell r="G2844" t="str">
            <v>Adstock</v>
          </cell>
          <cell r="H2844" t="str">
            <v>G0N1S0</v>
          </cell>
          <cell r="I2844">
            <v>418</v>
          </cell>
          <cell r="J2844">
            <v>3388052</v>
          </cell>
          <cell r="K2844">
            <v>24</v>
          </cell>
          <cell r="L2844">
            <v>1848</v>
          </cell>
          <cell r="M2844">
            <v>21</v>
          </cell>
          <cell r="N2844">
            <v>3496</v>
          </cell>
        </row>
        <row r="2845">
          <cell r="A2845">
            <v>1495886</v>
          </cell>
          <cell r="B2845" t="str">
            <v>12</v>
          </cell>
          <cell r="C2845" t="str">
            <v>Chaudière-Appalaches</v>
          </cell>
          <cell r="D2845" t="str">
            <v>Jacques(Paul-Aimé)</v>
          </cell>
          <cell r="E2845" t="str">
            <v>Jacques(Paul-Aimé)</v>
          </cell>
          <cell r="F2845" t="str">
            <v>5076, ch. Mont Granit</v>
          </cell>
          <cell r="G2845" t="str">
            <v>Adstock</v>
          </cell>
          <cell r="H2845" t="str">
            <v>G0N1S0</v>
          </cell>
          <cell r="I2845">
            <v>418</v>
          </cell>
          <cell r="J2845">
            <v>3353019</v>
          </cell>
          <cell r="K2845">
            <v>51</v>
          </cell>
          <cell r="L2845">
            <v>5868</v>
          </cell>
          <cell r="M2845">
            <v>48</v>
          </cell>
          <cell r="N2845">
            <v>8215</v>
          </cell>
        </row>
        <row r="2846">
          <cell r="A2846">
            <v>1495928</v>
          </cell>
          <cell r="B2846" t="str">
            <v>12</v>
          </cell>
          <cell r="C2846" t="str">
            <v>Chaudière-Appalaches</v>
          </cell>
          <cell r="D2846" t="str">
            <v>Jacques(Réjean)</v>
          </cell>
          <cell r="F2846" t="str">
            <v>774, Rang 7 Sud</v>
          </cell>
          <cell r="G2846" t="str">
            <v>Sacré-Coeur-de-Jésus</v>
          </cell>
          <cell r="H2846" t="str">
            <v>G0N1G0</v>
          </cell>
          <cell r="I2846">
            <v>0</v>
          </cell>
          <cell r="J2846">
            <v>0</v>
          </cell>
          <cell r="K2846">
            <v>131</v>
          </cell>
          <cell r="L2846">
            <v>24831</v>
          </cell>
        </row>
        <row r="2847">
          <cell r="A2847">
            <v>1495951</v>
          </cell>
          <cell r="B2847" t="str">
            <v>07</v>
          </cell>
          <cell r="C2847" t="str">
            <v>Outaouais</v>
          </cell>
          <cell r="D2847" t="str">
            <v>Alexis et Michel Hickey</v>
          </cell>
          <cell r="E2847" t="str">
            <v>Hickey(Alexis et Michel)</v>
          </cell>
          <cell r="F2847" t="str">
            <v>193 Plunkett Road</v>
          </cell>
          <cell r="G2847" t="str">
            <v>La Pèche</v>
          </cell>
          <cell r="H2847" t="str">
            <v>J0X1T0</v>
          </cell>
          <cell r="I2847">
            <v>819</v>
          </cell>
          <cell r="J2847">
            <v>4593581</v>
          </cell>
          <cell r="K2847">
            <v>57</v>
          </cell>
          <cell r="L2847">
            <v>340</v>
          </cell>
          <cell r="M2847">
            <v>57</v>
          </cell>
          <cell r="N2847">
            <v>14781</v>
          </cell>
        </row>
        <row r="2848">
          <cell r="A2848">
            <v>1496025</v>
          </cell>
          <cell r="B2848" t="str">
            <v>17</v>
          </cell>
          <cell r="C2848" t="str">
            <v>Centre-du-Québec</v>
          </cell>
          <cell r="D2848" t="str">
            <v>Trudel(Jocelyn)</v>
          </cell>
          <cell r="F2848" t="str">
            <v>73, 6e rang</v>
          </cell>
          <cell r="G2848" t="str">
            <v>Sainte-Anne-du-Sault</v>
          </cell>
          <cell r="H2848" t="str">
            <v>G0Z1C0</v>
          </cell>
          <cell r="I2848">
            <v>819</v>
          </cell>
          <cell r="J2848">
            <v>3673132</v>
          </cell>
          <cell r="K2848">
            <v>42</v>
          </cell>
          <cell r="L2848">
            <v>3493</v>
          </cell>
          <cell r="M2848">
            <v>39</v>
          </cell>
          <cell r="N2848">
            <v>7557</v>
          </cell>
        </row>
        <row r="2849">
          <cell r="A2849">
            <v>1496108</v>
          </cell>
          <cell r="B2849" t="str">
            <v>17</v>
          </cell>
          <cell r="C2849" t="str">
            <v>Centre-du-Québec</v>
          </cell>
          <cell r="D2849" t="str">
            <v>Turgeon(Jacques)</v>
          </cell>
          <cell r="F2849" t="str">
            <v>1720, rang Belgique, C.P. 308</v>
          </cell>
          <cell r="G2849" t="str">
            <v>Manseau</v>
          </cell>
          <cell r="H2849" t="str">
            <v>G0X1V0</v>
          </cell>
          <cell r="I2849">
            <v>819</v>
          </cell>
          <cell r="J2849">
            <v>3562381</v>
          </cell>
          <cell r="K2849">
            <v>26</v>
          </cell>
          <cell r="L2849">
            <v>5184</v>
          </cell>
          <cell r="M2849">
            <v>22</v>
          </cell>
          <cell r="N2849">
            <v>1246</v>
          </cell>
        </row>
        <row r="2850">
          <cell r="A2850">
            <v>1496132</v>
          </cell>
          <cell r="B2850" t="str">
            <v>12</v>
          </cell>
          <cell r="C2850" t="str">
            <v>Chaudière-Appalaches</v>
          </cell>
          <cell r="D2850" t="str">
            <v>Labbé(Germain)</v>
          </cell>
          <cell r="F2850" t="str">
            <v>1651, rang St-Étienne</v>
          </cell>
          <cell r="G2850" t="str">
            <v>Scott</v>
          </cell>
          <cell r="H2850" t="str">
            <v>G0S3G0</v>
          </cell>
          <cell r="I2850">
            <v>418</v>
          </cell>
          <cell r="J2850">
            <v>3874348</v>
          </cell>
          <cell r="K2850">
            <v>12</v>
          </cell>
          <cell r="L2850">
            <v>567</v>
          </cell>
        </row>
        <row r="2851">
          <cell r="A2851">
            <v>1496272</v>
          </cell>
          <cell r="B2851" t="str">
            <v>12</v>
          </cell>
          <cell r="C2851" t="str">
            <v>Chaudière-Appalaches</v>
          </cell>
          <cell r="D2851" t="str">
            <v>Labbé(Martial)</v>
          </cell>
          <cell r="E2851" t="str">
            <v>Labbé(Martial)</v>
          </cell>
          <cell r="F2851" t="str">
            <v>629, route Kennedy  C.P. 601</v>
          </cell>
          <cell r="G2851" t="str">
            <v>Vallée-Jonction</v>
          </cell>
          <cell r="H2851" t="str">
            <v>G0S3J0</v>
          </cell>
          <cell r="I2851">
            <v>418</v>
          </cell>
          <cell r="J2851">
            <v>2535436</v>
          </cell>
          <cell r="K2851">
            <v>101</v>
          </cell>
          <cell r="L2851">
            <v>20495</v>
          </cell>
          <cell r="M2851">
            <v>95</v>
          </cell>
          <cell r="N2851">
            <v>31684</v>
          </cell>
        </row>
        <row r="2852">
          <cell r="A2852">
            <v>1496314</v>
          </cell>
          <cell r="B2852" t="str">
            <v>12</v>
          </cell>
          <cell r="C2852" t="str">
            <v>Chaudière-Appalaches</v>
          </cell>
          <cell r="D2852" t="str">
            <v>Labranche(Lionel)</v>
          </cell>
          <cell r="F2852" t="str">
            <v>327, chemin Des Monts</v>
          </cell>
          <cell r="G2852" t="str">
            <v>Thetford Mines</v>
          </cell>
          <cell r="H2852" t="str">
            <v>G6G5R5</v>
          </cell>
          <cell r="I2852">
            <v>418</v>
          </cell>
          <cell r="J2852">
            <v>3353883</v>
          </cell>
          <cell r="K2852">
            <v>11</v>
          </cell>
          <cell r="L2852">
            <v>474</v>
          </cell>
        </row>
        <row r="2853">
          <cell r="A2853">
            <v>1496421</v>
          </cell>
          <cell r="B2853" t="str">
            <v>12</v>
          </cell>
          <cell r="C2853" t="str">
            <v>Chaudière-Appalaches</v>
          </cell>
          <cell r="D2853" t="str">
            <v>Lachance(Henri)</v>
          </cell>
          <cell r="E2853" t="str">
            <v>Lachance(Henri)</v>
          </cell>
          <cell r="F2853" t="str">
            <v>5777,  avenue du Collège</v>
          </cell>
          <cell r="G2853" t="str">
            <v>Thetford Mines</v>
          </cell>
          <cell r="H2853" t="str">
            <v>G6H4C9</v>
          </cell>
          <cell r="I2853">
            <v>418</v>
          </cell>
          <cell r="J2853">
            <v>3356770</v>
          </cell>
          <cell r="K2853">
            <v>72</v>
          </cell>
          <cell r="L2853">
            <v>1571</v>
          </cell>
          <cell r="M2853">
            <v>82</v>
          </cell>
          <cell r="N2853">
            <v>3243</v>
          </cell>
        </row>
        <row r="2854">
          <cell r="A2854">
            <v>1496462</v>
          </cell>
          <cell r="B2854" t="str">
            <v>12</v>
          </cell>
          <cell r="C2854" t="str">
            <v>Chaudière-Appalaches</v>
          </cell>
          <cell r="D2854" t="str">
            <v>Lachance(Léandre)</v>
          </cell>
          <cell r="F2854" t="str">
            <v>617 rue St-Olivier</v>
          </cell>
          <cell r="G2854" t="str">
            <v>Saint-Frédéric</v>
          </cell>
          <cell r="H2854" t="str">
            <v>G0N1P0</v>
          </cell>
          <cell r="I2854">
            <v>418</v>
          </cell>
          <cell r="J2854">
            <v>4262721</v>
          </cell>
          <cell r="K2854">
            <v>23</v>
          </cell>
          <cell r="L2854">
            <v>3773</v>
          </cell>
          <cell r="M2854">
            <v>22</v>
          </cell>
          <cell r="N2854">
            <v>2337</v>
          </cell>
        </row>
        <row r="2855">
          <cell r="A2855">
            <v>1496470</v>
          </cell>
          <cell r="B2855" t="str">
            <v>12</v>
          </cell>
          <cell r="C2855" t="str">
            <v>Chaudière-Appalaches</v>
          </cell>
          <cell r="D2855" t="str">
            <v>Lachance(Laurent)</v>
          </cell>
          <cell r="F2855" t="str">
            <v>1107, Rang 1</v>
          </cell>
          <cell r="G2855" t="str">
            <v>Saint-Frédéric</v>
          </cell>
          <cell r="H2855" t="str">
            <v>G0N1P0</v>
          </cell>
          <cell r="I2855">
            <v>418</v>
          </cell>
          <cell r="J2855">
            <v>4263215</v>
          </cell>
          <cell r="K2855">
            <v>17</v>
          </cell>
          <cell r="L2855">
            <v>1228</v>
          </cell>
          <cell r="M2855">
            <v>18</v>
          </cell>
          <cell r="N2855">
            <v>1501</v>
          </cell>
        </row>
        <row r="2856">
          <cell r="A2856">
            <v>1496538</v>
          </cell>
          <cell r="B2856" t="str">
            <v>17</v>
          </cell>
          <cell r="C2856" t="str">
            <v>Centre-du-Québec</v>
          </cell>
          <cell r="D2856" t="str">
            <v>Yaworski(Gilles)</v>
          </cell>
          <cell r="F2856" t="str">
            <v>1960, rang 5 Ouest, R.R. 6</v>
          </cell>
          <cell r="G2856" t="str">
            <v>Saint-Majorique-de-Grantham</v>
          </cell>
          <cell r="H2856" t="str">
            <v>J2B8A9</v>
          </cell>
          <cell r="I2856">
            <v>819</v>
          </cell>
          <cell r="J2856">
            <v>4722625</v>
          </cell>
          <cell r="K2856">
            <v>11</v>
          </cell>
          <cell r="L2856">
            <v>1774</v>
          </cell>
        </row>
        <row r="2857">
          <cell r="A2857">
            <v>1496587</v>
          </cell>
          <cell r="B2857" t="str">
            <v>16</v>
          </cell>
          <cell r="C2857" t="str">
            <v>Montérégie</v>
          </cell>
          <cell r="D2857" t="str">
            <v>Alain(Pierre)</v>
          </cell>
          <cell r="E2857" t="str">
            <v>Alain(Pierre)</v>
          </cell>
          <cell r="F2857" t="str">
            <v>239, chemin Brill</v>
          </cell>
          <cell r="G2857" t="str">
            <v>Bolton-Ouest</v>
          </cell>
          <cell r="H2857" t="str">
            <v>J0E2T0</v>
          </cell>
          <cell r="I2857">
            <v>450</v>
          </cell>
          <cell r="J2857">
            <v>5391559</v>
          </cell>
          <cell r="K2857">
            <v>23</v>
          </cell>
          <cell r="L2857">
            <v>1233</v>
          </cell>
          <cell r="M2857">
            <v>22</v>
          </cell>
        </row>
        <row r="2858">
          <cell r="A2858">
            <v>1496652</v>
          </cell>
          <cell r="B2858" t="str">
            <v>12</v>
          </cell>
          <cell r="C2858" t="str">
            <v>Chaudière-Appalaches</v>
          </cell>
          <cell r="D2858" t="str">
            <v>Lambert(Rosaire)</v>
          </cell>
          <cell r="F2858" t="str">
            <v>1015, Grande Montagne</v>
          </cell>
          <cell r="G2858" t="str">
            <v>Saint-Joseph-de-Beauce</v>
          </cell>
          <cell r="H2858" t="str">
            <v>G0S2V0</v>
          </cell>
          <cell r="I2858">
            <v>418</v>
          </cell>
          <cell r="J2858">
            <v>3976724</v>
          </cell>
          <cell r="K2858">
            <v>15</v>
          </cell>
          <cell r="L2858">
            <v>3281</v>
          </cell>
          <cell r="M2858">
            <v>15</v>
          </cell>
          <cell r="N2858">
            <v>2996</v>
          </cell>
        </row>
        <row r="2859">
          <cell r="A2859">
            <v>1496744</v>
          </cell>
          <cell r="B2859" t="str">
            <v>12</v>
          </cell>
          <cell r="C2859" t="str">
            <v>Chaudière-Appalaches</v>
          </cell>
          <cell r="D2859" t="str">
            <v>Lapointe(François)</v>
          </cell>
          <cell r="F2859" t="str">
            <v>573, Bord de l'Eau</v>
          </cell>
          <cell r="G2859" t="str">
            <v>Saint-Bernard (de Beauce)</v>
          </cell>
          <cell r="H2859" t="str">
            <v>G0S2G0</v>
          </cell>
          <cell r="I2859">
            <v>418</v>
          </cell>
          <cell r="J2859">
            <v>4754545</v>
          </cell>
          <cell r="K2859">
            <v>18</v>
          </cell>
          <cell r="L2859">
            <v>4110</v>
          </cell>
          <cell r="M2859">
            <v>19</v>
          </cell>
          <cell r="N2859">
            <v>6519</v>
          </cell>
        </row>
        <row r="2860">
          <cell r="A2860">
            <v>1496892</v>
          </cell>
          <cell r="B2860" t="str">
            <v>07</v>
          </cell>
          <cell r="C2860" t="str">
            <v>Outaouais</v>
          </cell>
          <cell r="D2860" t="str">
            <v>Fermes Clarendon inc.</v>
          </cell>
          <cell r="E2860" t="str">
            <v>Elliott(Phillip)</v>
          </cell>
          <cell r="F2860" t="str">
            <v>C112, R.R. 2, route 303 Sud</v>
          </cell>
          <cell r="G2860" t="str">
            <v>Shawville</v>
          </cell>
          <cell r="H2860" t="str">
            <v>J0X2Y0</v>
          </cell>
          <cell r="I2860">
            <v>819</v>
          </cell>
          <cell r="J2860">
            <v>6473130</v>
          </cell>
          <cell r="K2860">
            <v>118</v>
          </cell>
          <cell r="L2860">
            <v>25128</v>
          </cell>
          <cell r="M2860">
            <v>122</v>
          </cell>
          <cell r="N2860">
            <v>24912</v>
          </cell>
        </row>
        <row r="2861">
          <cell r="A2861">
            <v>1496900</v>
          </cell>
          <cell r="B2861" t="str">
            <v>12</v>
          </cell>
          <cell r="C2861" t="str">
            <v>Chaudière-Appalaches</v>
          </cell>
          <cell r="D2861" t="str">
            <v>Larose(Raynald)</v>
          </cell>
          <cell r="F2861" t="str">
            <v>275, Ste-Geneviève</v>
          </cell>
          <cell r="G2861" t="str">
            <v>Saint-Isidore (Beauce-Nord)</v>
          </cell>
          <cell r="H2861" t="str">
            <v>G0S2S0</v>
          </cell>
          <cell r="I2861">
            <v>418</v>
          </cell>
          <cell r="J2861">
            <v>8825531</v>
          </cell>
          <cell r="K2861">
            <v>22</v>
          </cell>
          <cell r="L2861">
            <v>3989</v>
          </cell>
          <cell r="M2861">
            <v>26</v>
          </cell>
          <cell r="N2861">
            <v>3989</v>
          </cell>
        </row>
        <row r="2862">
          <cell r="A2862">
            <v>1496967</v>
          </cell>
          <cell r="B2862" t="str">
            <v>12</v>
          </cell>
          <cell r="C2862" t="str">
            <v>Chaudière-Appalaches</v>
          </cell>
          <cell r="D2862" t="str">
            <v>Latulipe(Ginette)</v>
          </cell>
          <cell r="E2862" t="str">
            <v>Latulipe(Ginette)</v>
          </cell>
          <cell r="F2862" t="str">
            <v>1098, Bellevue Nord</v>
          </cell>
          <cell r="G2862" t="str">
            <v>Thetford Mines</v>
          </cell>
          <cell r="H2862" t="str">
            <v>G6G5Y7</v>
          </cell>
          <cell r="I2862">
            <v>418</v>
          </cell>
          <cell r="J2862">
            <v>3357946</v>
          </cell>
          <cell r="K2862">
            <v>35</v>
          </cell>
          <cell r="L2862">
            <v>5101</v>
          </cell>
          <cell r="M2862">
            <v>30</v>
          </cell>
          <cell r="N2862">
            <v>8101</v>
          </cell>
        </row>
        <row r="2863">
          <cell r="A2863">
            <v>1496975</v>
          </cell>
          <cell r="B2863" t="str">
            <v>16</v>
          </cell>
          <cell r="C2863" t="str">
            <v>Montérégie</v>
          </cell>
          <cell r="D2863" t="str">
            <v>Ferme Tinant 2002 inc.</v>
          </cell>
          <cell r="E2863" t="str">
            <v>Tinant(Jean-Louis)</v>
          </cell>
          <cell r="F2863" t="str">
            <v>222, rang St-Georges</v>
          </cell>
          <cell r="G2863" t="str">
            <v>Saint-Bernard-de-Lacolle</v>
          </cell>
          <cell r="H2863" t="str">
            <v>J0J1V0</v>
          </cell>
          <cell r="I2863">
            <v>450</v>
          </cell>
          <cell r="J2863">
            <v>2462242</v>
          </cell>
          <cell r="K2863">
            <v>13</v>
          </cell>
          <cell r="L2863">
            <v>809</v>
          </cell>
          <cell r="M2863">
            <v>17</v>
          </cell>
          <cell r="N2863">
            <v>2832</v>
          </cell>
        </row>
        <row r="2864">
          <cell r="A2864">
            <v>1497205</v>
          </cell>
          <cell r="B2864" t="str">
            <v>17</v>
          </cell>
          <cell r="C2864" t="str">
            <v>Centre-du-Québec</v>
          </cell>
          <cell r="D2864" t="str">
            <v>Beaulieu(Gilles)</v>
          </cell>
          <cell r="F2864" t="str">
            <v>1680, rang Petit Montréal</v>
          </cell>
          <cell r="G2864" t="str">
            <v>Lemieux</v>
          </cell>
          <cell r="H2864" t="str">
            <v>G0X1S0</v>
          </cell>
          <cell r="I2864">
            <v>819</v>
          </cell>
          <cell r="J2864">
            <v>2832507</v>
          </cell>
          <cell r="K2864">
            <v>45</v>
          </cell>
          <cell r="L2864">
            <v>9338</v>
          </cell>
          <cell r="M2864">
            <v>39</v>
          </cell>
          <cell r="N2864">
            <v>15183</v>
          </cell>
        </row>
        <row r="2865">
          <cell r="A2865">
            <v>1497239</v>
          </cell>
          <cell r="B2865" t="str">
            <v>17</v>
          </cell>
          <cell r="C2865" t="str">
            <v>Centre-du-Québec</v>
          </cell>
          <cell r="D2865" t="str">
            <v>Beaudoin(Irène)</v>
          </cell>
          <cell r="F2865" t="str">
            <v>55, rang 2</v>
          </cell>
          <cell r="G2865" t="str">
            <v>Saint-Louis-de-Blandford</v>
          </cell>
          <cell r="H2865" t="str">
            <v>G0Z1B0</v>
          </cell>
          <cell r="I2865">
            <v>819</v>
          </cell>
          <cell r="J2865">
            <v>3647363</v>
          </cell>
          <cell r="K2865">
            <v>84</v>
          </cell>
          <cell r="L2865">
            <v>1486</v>
          </cell>
          <cell r="M2865">
            <v>85</v>
          </cell>
          <cell r="N2865">
            <v>20276</v>
          </cell>
        </row>
        <row r="2866">
          <cell r="A2866">
            <v>1497247</v>
          </cell>
          <cell r="B2866" t="str">
            <v>17</v>
          </cell>
          <cell r="C2866" t="str">
            <v>Centre-du-Québec</v>
          </cell>
          <cell r="D2866" t="str">
            <v>Beaudet(Michel)</v>
          </cell>
          <cell r="F2866" t="str">
            <v>104, Pointe Beaudet</v>
          </cell>
          <cell r="G2866" t="str">
            <v>Victoriaville</v>
          </cell>
          <cell r="H2866" t="str">
            <v>G6P6R9</v>
          </cell>
          <cell r="I2866">
            <v>819</v>
          </cell>
          <cell r="J2866">
            <v>7580424</v>
          </cell>
          <cell r="K2866">
            <v>100</v>
          </cell>
          <cell r="L2866">
            <v>7836</v>
          </cell>
          <cell r="M2866">
            <v>92</v>
          </cell>
          <cell r="N2866">
            <v>13846</v>
          </cell>
        </row>
        <row r="2867">
          <cell r="A2867">
            <v>1497262</v>
          </cell>
          <cell r="B2867" t="str">
            <v>08</v>
          </cell>
          <cell r="C2867" t="str">
            <v>Abitibi-Témiscamingue</v>
          </cell>
          <cell r="D2867" t="str">
            <v>Beauregard(Samuel)</v>
          </cell>
          <cell r="F2867" t="str">
            <v>316, chemin des Prés</v>
          </cell>
          <cell r="G2867" t="str">
            <v>Saint-Marc-de-Figuery</v>
          </cell>
          <cell r="H2867" t="str">
            <v>J0Y1J0</v>
          </cell>
          <cell r="I2867">
            <v>819</v>
          </cell>
          <cell r="J2867">
            <v>7326232</v>
          </cell>
          <cell r="K2867">
            <v>151</v>
          </cell>
          <cell r="L2867">
            <v>4082</v>
          </cell>
          <cell r="M2867">
            <v>157</v>
          </cell>
          <cell r="N2867">
            <v>13680</v>
          </cell>
        </row>
        <row r="2868">
          <cell r="A2868">
            <v>1497288</v>
          </cell>
          <cell r="B2868" t="str">
            <v>02</v>
          </cell>
          <cell r="C2868" t="str">
            <v>Saguenay-Lac-Saint-Jean</v>
          </cell>
          <cell r="D2868" t="str">
            <v>Claveau(André)</v>
          </cell>
          <cell r="F2868" t="str">
            <v>465 Rang Ouest</v>
          </cell>
          <cell r="G2868" t="str">
            <v>Saint-Ambroise</v>
          </cell>
          <cell r="H2868" t="str">
            <v>G0V1R0</v>
          </cell>
          <cell r="I2868">
            <v>418</v>
          </cell>
          <cell r="J2868">
            <v>6722109</v>
          </cell>
          <cell r="K2868">
            <v>16</v>
          </cell>
          <cell r="L2868">
            <v>1301</v>
          </cell>
          <cell r="M2868">
            <v>18</v>
          </cell>
        </row>
        <row r="2869">
          <cell r="A2869">
            <v>1497338</v>
          </cell>
          <cell r="B2869" t="str">
            <v>02</v>
          </cell>
          <cell r="C2869" t="str">
            <v>Saguenay-Lac-Saint-Jean</v>
          </cell>
          <cell r="D2869" t="str">
            <v>Côté(Émile)</v>
          </cell>
          <cell r="E2869" t="str">
            <v>Côté(Émile)</v>
          </cell>
          <cell r="F2869" t="str">
            <v>333 Rang Ouest</v>
          </cell>
          <cell r="G2869" t="str">
            <v>Saint-Ambroise</v>
          </cell>
          <cell r="H2869" t="str">
            <v>G7P2X6</v>
          </cell>
          <cell r="I2869">
            <v>418</v>
          </cell>
          <cell r="J2869">
            <v>6724285</v>
          </cell>
          <cell r="K2869">
            <v>10</v>
          </cell>
          <cell r="L2869">
            <v>826</v>
          </cell>
        </row>
        <row r="2870">
          <cell r="A2870">
            <v>1497361</v>
          </cell>
          <cell r="B2870" t="str">
            <v>02</v>
          </cell>
          <cell r="C2870" t="str">
            <v>Saguenay-Lac-Saint-Jean</v>
          </cell>
          <cell r="D2870" t="str">
            <v>Gagnon(Gérard)</v>
          </cell>
          <cell r="F2870" t="str">
            <v>322 rue de l'Église</v>
          </cell>
          <cell r="G2870" t="str">
            <v>Saint-François-de-Sales</v>
          </cell>
          <cell r="H2870" t="str">
            <v>G0W1M0</v>
          </cell>
          <cell r="I2870">
            <v>418</v>
          </cell>
          <cell r="J2870">
            <v>3489968</v>
          </cell>
          <cell r="K2870">
            <v>27</v>
          </cell>
          <cell r="L2870">
            <v>1005</v>
          </cell>
          <cell r="M2870">
            <v>26</v>
          </cell>
          <cell r="N2870">
            <v>574</v>
          </cell>
        </row>
        <row r="2871">
          <cell r="A2871">
            <v>1497395</v>
          </cell>
          <cell r="B2871" t="str">
            <v>02</v>
          </cell>
          <cell r="C2871" t="str">
            <v>Saguenay-Lac-Saint-Jean</v>
          </cell>
          <cell r="D2871" t="str">
            <v>Gaudreault(René)</v>
          </cell>
          <cell r="F2871" t="str">
            <v>119 rang 5</v>
          </cell>
          <cell r="G2871" t="str">
            <v>Saint-Nazaire</v>
          </cell>
          <cell r="H2871" t="str">
            <v>G0W2V0</v>
          </cell>
          <cell r="I2871">
            <v>418</v>
          </cell>
          <cell r="J2871">
            <v>6626719</v>
          </cell>
          <cell r="K2871">
            <v>86</v>
          </cell>
          <cell r="L2871">
            <v>5103</v>
          </cell>
          <cell r="M2871">
            <v>86</v>
          </cell>
          <cell r="N2871">
            <v>5443</v>
          </cell>
        </row>
        <row r="2872">
          <cell r="A2872">
            <v>1497445</v>
          </cell>
          <cell r="B2872" t="str">
            <v>12</v>
          </cell>
          <cell r="C2872" t="str">
            <v>Chaudière-Appalaches</v>
          </cell>
          <cell r="D2872" t="str">
            <v>St-Laurent(Sylvain)</v>
          </cell>
          <cell r="F2872" t="str">
            <v>21, ch. Longue Pointe</v>
          </cell>
          <cell r="G2872" t="str">
            <v>Beaulac-Garthby</v>
          </cell>
          <cell r="H2872" t="str">
            <v>G0Y1B0</v>
          </cell>
          <cell r="I2872">
            <v>418</v>
          </cell>
          <cell r="J2872">
            <v>4582891</v>
          </cell>
          <cell r="K2872">
            <v>65</v>
          </cell>
          <cell r="L2872">
            <v>2488</v>
          </cell>
          <cell r="M2872">
            <v>63</v>
          </cell>
          <cell r="N2872">
            <v>2433</v>
          </cell>
        </row>
        <row r="2873">
          <cell r="A2873">
            <v>1497551</v>
          </cell>
          <cell r="B2873" t="str">
            <v>12</v>
          </cell>
          <cell r="C2873" t="str">
            <v>Chaudière-Appalaches</v>
          </cell>
          <cell r="D2873" t="str">
            <v>Lehoux(Denis)</v>
          </cell>
          <cell r="F2873" t="str">
            <v>860, des Pionniers</v>
          </cell>
          <cell r="G2873" t="str">
            <v>Saint-Séverin (de Beauce)</v>
          </cell>
          <cell r="H2873" t="str">
            <v>G0N1V0</v>
          </cell>
          <cell r="I2873">
            <v>418</v>
          </cell>
          <cell r="J2873">
            <v>4263339</v>
          </cell>
          <cell r="K2873">
            <v>28</v>
          </cell>
          <cell r="L2873">
            <v>2853</v>
          </cell>
          <cell r="M2873">
            <v>29</v>
          </cell>
          <cell r="N2873">
            <v>5867</v>
          </cell>
        </row>
        <row r="2874">
          <cell r="A2874">
            <v>1497635</v>
          </cell>
          <cell r="B2874" t="str">
            <v>02</v>
          </cell>
          <cell r="C2874" t="str">
            <v>Saguenay-Lac-Saint-Jean</v>
          </cell>
          <cell r="D2874" t="str">
            <v>Émond(Gérald)</v>
          </cell>
          <cell r="F2874" t="str">
            <v>723 rang des Iles</v>
          </cell>
          <cell r="G2874" t="str">
            <v>Saint-Gédéon</v>
          </cell>
          <cell r="H2874" t="str">
            <v>G0W2P0</v>
          </cell>
          <cell r="I2874">
            <v>418</v>
          </cell>
          <cell r="J2874">
            <v>3458335</v>
          </cell>
          <cell r="K2874">
            <v>15</v>
          </cell>
          <cell r="L2874">
            <v>5907</v>
          </cell>
        </row>
        <row r="2875">
          <cell r="A2875">
            <v>1497643</v>
          </cell>
          <cell r="B2875" t="str">
            <v>02</v>
          </cell>
          <cell r="C2875" t="str">
            <v>Saguenay-Lac-Saint-Jean</v>
          </cell>
          <cell r="D2875" t="str">
            <v>Fillion(Robin)</v>
          </cell>
          <cell r="F2875" t="str">
            <v>2815 boul. Ste-Geneviève</v>
          </cell>
          <cell r="G2875" t="str">
            <v>Canton Tremblay</v>
          </cell>
          <cell r="H2875" t="str">
            <v>G7H5B2</v>
          </cell>
          <cell r="I2875">
            <v>418</v>
          </cell>
          <cell r="J2875">
            <v>5438580</v>
          </cell>
          <cell r="K2875">
            <v>34</v>
          </cell>
          <cell r="L2875">
            <v>3716</v>
          </cell>
          <cell r="M2875">
            <v>44</v>
          </cell>
          <cell r="N2875">
            <v>3925</v>
          </cell>
        </row>
        <row r="2876">
          <cell r="A2876">
            <v>1497684</v>
          </cell>
          <cell r="B2876" t="str">
            <v>12</v>
          </cell>
          <cell r="C2876" t="str">
            <v>Chaudière-Appalaches</v>
          </cell>
          <cell r="D2876" t="str">
            <v>Lessard(Étienne)</v>
          </cell>
          <cell r="F2876" t="str">
            <v>526, rang des Érables</v>
          </cell>
          <cell r="G2876" t="str">
            <v>Saint-Joseph-des-Érables</v>
          </cell>
          <cell r="H2876" t="str">
            <v>G0S2V0</v>
          </cell>
          <cell r="I2876">
            <v>418</v>
          </cell>
          <cell r="J2876">
            <v>3974176</v>
          </cell>
          <cell r="K2876">
            <v>55</v>
          </cell>
          <cell r="L2876">
            <v>7629</v>
          </cell>
          <cell r="M2876">
            <v>55</v>
          </cell>
          <cell r="N2876">
            <v>13488</v>
          </cell>
        </row>
        <row r="2877">
          <cell r="A2877">
            <v>1497700</v>
          </cell>
          <cell r="B2877" t="str">
            <v>12</v>
          </cell>
          <cell r="C2877" t="str">
            <v>Chaudière-Appalaches</v>
          </cell>
          <cell r="D2877" t="str">
            <v>Lessard(Annette)</v>
          </cell>
          <cell r="F2877" t="str">
            <v>253, Rang 2 Sud</v>
          </cell>
          <cell r="G2877" t="str">
            <v>Tring-Jonction</v>
          </cell>
          <cell r="H2877" t="str">
            <v>G0N1X0</v>
          </cell>
          <cell r="I2877">
            <v>418</v>
          </cell>
          <cell r="J2877">
            <v>4262518</v>
          </cell>
          <cell r="K2877">
            <v>27</v>
          </cell>
          <cell r="L2877">
            <v>7399</v>
          </cell>
          <cell r="M2877">
            <v>24</v>
          </cell>
          <cell r="N2877">
            <v>6105</v>
          </cell>
        </row>
        <row r="2878">
          <cell r="A2878">
            <v>1497718</v>
          </cell>
          <cell r="B2878" t="str">
            <v>16</v>
          </cell>
          <cell r="C2878" t="str">
            <v>Montérégie</v>
          </cell>
          <cell r="D2878" t="str">
            <v>Bachand(Benoit)</v>
          </cell>
          <cell r="E2878" t="str">
            <v>Manon(Bachand,)</v>
          </cell>
          <cell r="F2878" t="str">
            <v>720, 4e Rang</v>
          </cell>
          <cell r="G2878" t="str">
            <v>Roxton Pond</v>
          </cell>
          <cell r="H2878" t="str">
            <v>J0E1Z0</v>
          </cell>
          <cell r="I2878">
            <v>450</v>
          </cell>
          <cell r="J2878">
            <v>3752284</v>
          </cell>
          <cell r="K2878">
            <v>60</v>
          </cell>
          <cell r="L2878">
            <v>5216</v>
          </cell>
          <cell r="M2878">
            <v>57</v>
          </cell>
          <cell r="N2878">
            <v>8885</v>
          </cell>
        </row>
        <row r="2879">
          <cell r="A2879">
            <v>1497734</v>
          </cell>
          <cell r="B2879" t="str">
            <v>12</v>
          </cell>
          <cell r="C2879" t="str">
            <v>Chaudière-Appalaches</v>
          </cell>
          <cell r="D2879" t="str">
            <v>Lessard(Bruno)</v>
          </cell>
          <cell r="F2879" t="str">
            <v>2245 Johnson</v>
          </cell>
          <cell r="G2879" t="str">
            <v>Thetford Mines</v>
          </cell>
          <cell r="H2879" t="str">
            <v>G6G5R6</v>
          </cell>
          <cell r="I2879">
            <v>418</v>
          </cell>
          <cell r="J2879">
            <v>3357717</v>
          </cell>
          <cell r="K2879">
            <v>14</v>
          </cell>
          <cell r="L2879">
            <v>1549</v>
          </cell>
        </row>
        <row r="2880">
          <cell r="A2880">
            <v>1497742</v>
          </cell>
          <cell r="B2880" t="str">
            <v>02</v>
          </cell>
          <cell r="C2880" t="str">
            <v>Saguenay-Lac-Saint-Jean</v>
          </cell>
          <cell r="D2880" t="str">
            <v>Girard(Lawrence)</v>
          </cell>
          <cell r="F2880" t="str">
            <v>1045 rang 1</v>
          </cell>
          <cell r="G2880" t="str">
            <v>Roberval</v>
          </cell>
          <cell r="H2880" t="str">
            <v>G8H2M9</v>
          </cell>
          <cell r="I2880">
            <v>418</v>
          </cell>
          <cell r="J2880">
            <v>2752910</v>
          </cell>
          <cell r="M2880">
            <v>37</v>
          </cell>
        </row>
        <row r="2881">
          <cell r="A2881">
            <v>1497759</v>
          </cell>
          <cell r="B2881" t="str">
            <v>16</v>
          </cell>
          <cell r="C2881" t="str">
            <v>Montérégie</v>
          </cell>
          <cell r="D2881" t="str">
            <v>Bachand(Jacques)</v>
          </cell>
          <cell r="F2881" t="str">
            <v>173, 3e rang Milton</v>
          </cell>
          <cell r="G2881" t="str">
            <v>Roxton Pond</v>
          </cell>
          <cell r="H2881" t="str">
            <v>J0E1Z0</v>
          </cell>
          <cell r="I2881">
            <v>450</v>
          </cell>
          <cell r="J2881">
            <v>3752527</v>
          </cell>
          <cell r="K2881">
            <v>29</v>
          </cell>
          <cell r="L2881">
            <v>9587</v>
          </cell>
          <cell r="M2881">
            <v>33</v>
          </cell>
          <cell r="N2881">
            <v>3397</v>
          </cell>
        </row>
        <row r="2882">
          <cell r="A2882">
            <v>1497858</v>
          </cell>
          <cell r="B2882" t="str">
            <v>02</v>
          </cell>
          <cell r="C2882" t="str">
            <v>Saguenay-Lac-Saint-Jean</v>
          </cell>
          <cell r="D2882" t="str">
            <v>Fortin(Rémi)</v>
          </cell>
          <cell r="F2882" t="str">
            <v>1175 route 169</v>
          </cell>
          <cell r="G2882" t="str">
            <v>Saint-Henri-de-Taillon</v>
          </cell>
          <cell r="H2882" t="str">
            <v>G0W2X0</v>
          </cell>
          <cell r="I2882">
            <v>418</v>
          </cell>
          <cell r="J2882">
            <v>3475080</v>
          </cell>
          <cell r="K2882">
            <v>32</v>
          </cell>
          <cell r="L2882">
            <v>340</v>
          </cell>
        </row>
        <row r="2883">
          <cell r="A2883">
            <v>1497866</v>
          </cell>
          <cell r="B2883" t="str">
            <v>02</v>
          </cell>
          <cell r="C2883" t="str">
            <v>Saguenay-Lac-Saint-Jean</v>
          </cell>
          <cell r="D2883" t="str">
            <v>Hébert(Ghislain)</v>
          </cell>
          <cell r="F2883" t="str">
            <v>310 rue Principale</v>
          </cell>
          <cell r="G2883" t="str">
            <v>Baie-du-Febvre</v>
          </cell>
          <cell r="H2883" t="str">
            <v>J0G1A0</v>
          </cell>
          <cell r="I2883">
            <v>450</v>
          </cell>
          <cell r="J2883">
            <v>7836032</v>
          </cell>
          <cell r="K2883">
            <v>50</v>
          </cell>
          <cell r="M2883">
            <v>40</v>
          </cell>
          <cell r="N2883">
            <v>4524</v>
          </cell>
        </row>
        <row r="2884">
          <cell r="A2884">
            <v>1497957</v>
          </cell>
          <cell r="B2884" t="str">
            <v>12</v>
          </cell>
          <cell r="C2884" t="str">
            <v>Chaudière-Appalaches</v>
          </cell>
          <cell r="D2884" t="str">
            <v>Lessard(Joël)</v>
          </cell>
          <cell r="F2884" t="str">
            <v>119, avenue Commerciale</v>
          </cell>
          <cell r="G2884" t="str">
            <v>Tring-Jonction</v>
          </cell>
          <cell r="H2884" t="str">
            <v>G0N1X0</v>
          </cell>
          <cell r="I2884">
            <v>418</v>
          </cell>
          <cell r="J2884">
            <v>4265525</v>
          </cell>
          <cell r="K2884">
            <v>12</v>
          </cell>
          <cell r="L2884">
            <v>1276</v>
          </cell>
          <cell r="M2884">
            <v>16</v>
          </cell>
          <cell r="N2884">
            <v>2475</v>
          </cell>
        </row>
        <row r="2885">
          <cell r="A2885">
            <v>1497965</v>
          </cell>
          <cell r="B2885" t="str">
            <v>02</v>
          </cell>
          <cell r="C2885" t="str">
            <v>Saguenay-Lac-Saint-Jean</v>
          </cell>
          <cell r="D2885" t="str">
            <v>Gagnon(Daniel)</v>
          </cell>
          <cell r="F2885" t="str">
            <v>309 rang 2</v>
          </cell>
          <cell r="G2885" t="str">
            <v>Saint-David-de-Falardeau</v>
          </cell>
          <cell r="H2885" t="str">
            <v>G0V1C0</v>
          </cell>
          <cell r="I2885">
            <v>418</v>
          </cell>
          <cell r="J2885">
            <v>6734728</v>
          </cell>
          <cell r="K2885">
            <v>181</v>
          </cell>
          <cell r="L2885">
            <v>31958</v>
          </cell>
          <cell r="M2885">
            <v>162</v>
          </cell>
          <cell r="N2885">
            <v>30317</v>
          </cell>
        </row>
        <row r="2886">
          <cell r="A2886">
            <v>1497981</v>
          </cell>
          <cell r="B2886" t="str">
            <v>12</v>
          </cell>
          <cell r="C2886" t="str">
            <v>Chaudière-Appalaches</v>
          </cell>
          <cell r="D2886" t="str">
            <v>Lessard(Luc)</v>
          </cell>
          <cell r="F2886" t="str">
            <v>45, rue Fleury</v>
          </cell>
          <cell r="G2886" t="str">
            <v>Saint-Joseph-de-Beauce</v>
          </cell>
          <cell r="H2886" t="str">
            <v>G0S2V0</v>
          </cell>
          <cell r="I2886">
            <v>418</v>
          </cell>
          <cell r="J2886">
            <v>3976575</v>
          </cell>
          <cell r="K2886">
            <v>19</v>
          </cell>
          <cell r="L2886">
            <v>11905</v>
          </cell>
          <cell r="M2886">
            <v>17</v>
          </cell>
          <cell r="N2886">
            <v>1911</v>
          </cell>
        </row>
        <row r="2887">
          <cell r="A2887">
            <v>1497999</v>
          </cell>
          <cell r="B2887" t="str">
            <v>16</v>
          </cell>
          <cell r="C2887" t="str">
            <v>Montérégie</v>
          </cell>
          <cell r="D2887" t="str">
            <v>Badger(John)</v>
          </cell>
          <cell r="F2887" t="str">
            <v>58, chemin Bailey</v>
          </cell>
          <cell r="G2887" t="str">
            <v>Bolton-Ouest</v>
          </cell>
          <cell r="H2887" t="str">
            <v>J0E2T0</v>
          </cell>
          <cell r="I2887">
            <v>450</v>
          </cell>
          <cell r="J2887">
            <v>2436298</v>
          </cell>
          <cell r="K2887">
            <v>73</v>
          </cell>
          <cell r="L2887">
            <v>5359</v>
          </cell>
          <cell r="M2887">
            <v>71</v>
          </cell>
          <cell r="N2887">
            <v>3851</v>
          </cell>
        </row>
        <row r="2888">
          <cell r="A2888">
            <v>1498021</v>
          </cell>
          <cell r="B2888" t="str">
            <v>12</v>
          </cell>
          <cell r="C2888" t="str">
            <v>Chaudière-Appalaches</v>
          </cell>
          <cell r="D2888" t="str">
            <v>Lessard(Mario)</v>
          </cell>
          <cell r="F2888" t="str">
            <v>6806, boul. Frontenac est</v>
          </cell>
          <cell r="G2888" t="str">
            <v>Thetford Mines</v>
          </cell>
          <cell r="H2888" t="str">
            <v>G6H4K1</v>
          </cell>
          <cell r="I2888">
            <v>418</v>
          </cell>
          <cell r="J2888">
            <v>3357641</v>
          </cell>
          <cell r="K2888">
            <v>23</v>
          </cell>
          <cell r="L2888">
            <v>5621</v>
          </cell>
          <cell r="M2888">
            <v>27</v>
          </cell>
          <cell r="N2888">
            <v>6298</v>
          </cell>
        </row>
        <row r="2889">
          <cell r="A2889">
            <v>1498047</v>
          </cell>
          <cell r="B2889" t="str">
            <v>12</v>
          </cell>
          <cell r="C2889" t="str">
            <v>Chaudière-Appalaches</v>
          </cell>
          <cell r="D2889" t="str">
            <v>Lessard(Mario)</v>
          </cell>
          <cell r="F2889" t="str">
            <v>2253, rue Principale</v>
          </cell>
          <cell r="G2889" t="str">
            <v>Saint-Frédéric</v>
          </cell>
          <cell r="H2889" t="str">
            <v>G0N1P0</v>
          </cell>
          <cell r="I2889">
            <v>418</v>
          </cell>
          <cell r="J2889">
            <v>4262322</v>
          </cell>
          <cell r="K2889">
            <v>45</v>
          </cell>
          <cell r="L2889">
            <v>7958</v>
          </cell>
          <cell r="M2889">
            <v>44</v>
          </cell>
          <cell r="N2889">
            <v>10962</v>
          </cell>
        </row>
        <row r="2890">
          <cell r="A2890">
            <v>1498104</v>
          </cell>
          <cell r="B2890" t="str">
            <v>12</v>
          </cell>
          <cell r="C2890" t="str">
            <v>Chaudière-Appalaches</v>
          </cell>
          <cell r="D2890" t="str">
            <v>Lessard(Raynald)</v>
          </cell>
          <cell r="F2890" t="str">
            <v>1382 route Kennedy, C.P. 5022</v>
          </cell>
          <cell r="G2890" t="str">
            <v>Saint-Joseph-de-Beauce</v>
          </cell>
          <cell r="H2890" t="str">
            <v>G0S2V0</v>
          </cell>
          <cell r="I2890">
            <v>418</v>
          </cell>
          <cell r="J2890">
            <v>3974729</v>
          </cell>
          <cell r="K2890">
            <v>51</v>
          </cell>
          <cell r="L2890">
            <v>7391</v>
          </cell>
          <cell r="M2890">
            <v>46</v>
          </cell>
          <cell r="N2890">
            <v>2413</v>
          </cell>
        </row>
        <row r="2891">
          <cell r="A2891">
            <v>1498138</v>
          </cell>
          <cell r="B2891" t="str">
            <v>02</v>
          </cell>
          <cell r="C2891" t="str">
            <v>Saguenay-Lac-Saint-Jean</v>
          </cell>
          <cell r="D2891" t="str">
            <v>Richard(Pierre-Luc)</v>
          </cell>
          <cell r="F2891" t="str">
            <v>4543 chemin St-Joseph</v>
          </cell>
          <cell r="G2891" t="str">
            <v>La Baie</v>
          </cell>
          <cell r="H2891" t="str">
            <v>G7B3N9</v>
          </cell>
          <cell r="I2891">
            <v>418</v>
          </cell>
          <cell r="J2891">
            <v>5443541</v>
          </cell>
          <cell r="K2891">
            <v>112</v>
          </cell>
          <cell r="L2891">
            <v>15913</v>
          </cell>
          <cell r="M2891">
            <v>115</v>
          </cell>
          <cell r="N2891">
            <v>16633</v>
          </cell>
        </row>
        <row r="2892">
          <cell r="A2892">
            <v>1498229</v>
          </cell>
          <cell r="B2892" t="str">
            <v>02</v>
          </cell>
          <cell r="C2892" t="str">
            <v>Saguenay-Lac-Saint-Jean</v>
          </cell>
          <cell r="D2892" t="str">
            <v>Savard(Gérald)</v>
          </cell>
          <cell r="F2892" t="str">
            <v>826 route de la Fée</v>
          </cell>
          <cell r="G2892" t="str">
            <v>Desbiens</v>
          </cell>
          <cell r="H2892" t="str">
            <v>G0W1N0</v>
          </cell>
          <cell r="I2892">
            <v>418</v>
          </cell>
          <cell r="J2892">
            <v>3465551</v>
          </cell>
          <cell r="K2892">
            <v>23</v>
          </cell>
          <cell r="L2892">
            <v>5286</v>
          </cell>
          <cell r="M2892">
            <v>26</v>
          </cell>
          <cell r="N2892">
            <v>6925</v>
          </cell>
        </row>
        <row r="2893">
          <cell r="A2893">
            <v>1498401</v>
          </cell>
          <cell r="B2893" t="str">
            <v>02</v>
          </cell>
          <cell r="C2893" t="str">
            <v>Saguenay-Lac-Saint-Jean</v>
          </cell>
          <cell r="D2893" t="str">
            <v>Thibeault(Bertrand)</v>
          </cell>
          <cell r="F2893" t="str">
            <v>513 rang 3</v>
          </cell>
          <cell r="G2893" t="str">
            <v>Saint-Charles-de-Bourget</v>
          </cell>
          <cell r="H2893" t="str">
            <v>G0V1G0</v>
          </cell>
          <cell r="I2893">
            <v>418</v>
          </cell>
          <cell r="J2893">
            <v>6724605</v>
          </cell>
          <cell r="K2893">
            <v>23</v>
          </cell>
          <cell r="L2893">
            <v>2855</v>
          </cell>
          <cell r="M2893">
            <v>26</v>
          </cell>
          <cell r="N2893">
            <v>1212</v>
          </cell>
        </row>
        <row r="2894">
          <cell r="A2894">
            <v>1498427</v>
          </cell>
          <cell r="B2894" t="str">
            <v>02</v>
          </cell>
          <cell r="C2894" t="str">
            <v>Saguenay-Lac-Saint-Jean</v>
          </cell>
          <cell r="D2894" t="str">
            <v>Thibeault(Éric)</v>
          </cell>
          <cell r="F2894" t="str">
            <v>299 chemin Périgny</v>
          </cell>
          <cell r="G2894" t="str">
            <v>L'Anse-Saint-Jean</v>
          </cell>
          <cell r="H2894" t="str">
            <v>G0V1J0</v>
          </cell>
          <cell r="I2894">
            <v>418</v>
          </cell>
          <cell r="J2894">
            <v>2723177</v>
          </cell>
          <cell r="K2894">
            <v>11</v>
          </cell>
        </row>
        <row r="2895">
          <cell r="A2895">
            <v>1498435</v>
          </cell>
          <cell r="B2895" t="str">
            <v>12</v>
          </cell>
          <cell r="C2895" t="str">
            <v>Chaudière-Appalaches</v>
          </cell>
          <cell r="D2895" t="str">
            <v>Marcoux(Dominique)</v>
          </cell>
          <cell r="F2895" t="str">
            <v>250, Route 275</v>
          </cell>
          <cell r="G2895" t="str">
            <v>Frampton</v>
          </cell>
          <cell r="H2895" t="str">
            <v>G0R1M0</v>
          </cell>
          <cell r="I2895">
            <v>418</v>
          </cell>
          <cell r="J2895">
            <v>4792873</v>
          </cell>
          <cell r="K2895">
            <v>31</v>
          </cell>
          <cell r="L2895">
            <v>3102</v>
          </cell>
          <cell r="M2895">
            <v>27</v>
          </cell>
          <cell r="N2895">
            <v>4024</v>
          </cell>
        </row>
        <row r="2896">
          <cell r="A2896">
            <v>1498468</v>
          </cell>
          <cell r="B2896" t="str">
            <v>02</v>
          </cell>
          <cell r="C2896" t="str">
            <v>Saguenay-Lac-Saint-Jean</v>
          </cell>
          <cell r="D2896" t="str">
            <v>Tremblay(Guy)</v>
          </cell>
          <cell r="F2896" t="str">
            <v>123 rang 5</v>
          </cell>
          <cell r="G2896" t="str">
            <v>Saint-Henri-de-Taillon</v>
          </cell>
          <cell r="H2896" t="str">
            <v>G0W2X0</v>
          </cell>
          <cell r="I2896">
            <v>418</v>
          </cell>
          <cell r="J2896">
            <v>3473247</v>
          </cell>
          <cell r="K2896">
            <v>28</v>
          </cell>
          <cell r="L2896">
            <v>5944</v>
          </cell>
          <cell r="M2896">
            <v>25</v>
          </cell>
          <cell r="N2896">
            <v>7053</v>
          </cell>
        </row>
        <row r="2897">
          <cell r="A2897">
            <v>1498476</v>
          </cell>
          <cell r="B2897" t="str">
            <v>12</v>
          </cell>
          <cell r="C2897" t="str">
            <v>Chaudière-Appalaches</v>
          </cell>
          <cell r="D2897" t="str">
            <v>Marcoux(Mario)</v>
          </cell>
          <cell r="F2897" t="str">
            <v>1726, St-Étienne Sud</v>
          </cell>
          <cell r="G2897" t="str">
            <v>Sainte-Marie</v>
          </cell>
          <cell r="H2897" t="str">
            <v>G6E3A7</v>
          </cell>
          <cell r="I2897">
            <v>418</v>
          </cell>
          <cell r="J2897">
            <v>3874302</v>
          </cell>
          <cell r="K2897">
            <v>16</v>
          </cell>
          <cell r="L2897">
            <v>2283</v>
          </cell>
        </row>
        <row r="2898">
          <cell r="A2898">
            <v>1498658</v>
          </cell>
          <cell r="B2898" t="str">
            <v>02</v>
          </cell>
          <cell r="C2898" t="str">
            <v>Saguenay-Lac-Saint-Jean</v>
          </cell>
          <cell r="D2898" t="str">
            <v>Villeneuve(Frédéric)</v>
          </cell>
          <cell r="F2898" t="str">
            <v>177 rue des Pionniers</v>
          </cell>
          <cell r="G2898" t="str">
            <v>Sainte-Rose-du-Nord</v>
          </cell>
          <cell r="H2898" t="str">
            <v>G0V1T0</v>
          </cell>
          <cell r="I2898">
            <v>418</v>
          </cell>
          <cell r="J2898">
            <v>6751055</v>
          </cell>
          <cell r="K2898">
            <v>10</v>
          </cell>
          <cell r="L2898">
            <v>2063</v>
          </cell>
        </row>
        <row r="2899">
          <cell r="A2899">
            <v>1498682</v>
          </cell>
          <cell r="B2899" t="str">
            <v>17</v>
          </cell>
          <cell r="C2899" t="str">
            <v>Centre-du-Québec</v>
          </cell>
          <cell r="D2899" t="str">
            <v>Mercier(Gaston)</v>
          </cell>
          <cell r="F2899" t="str">
            <v>1181 route Gosford</v>
          </cell>
          <cell r="G2899" t="str">
            <v>Inverness</v>
          </cell>
          <cell r="H2899" t="str">
            <v>G0S1K0</v>
          </cell>
          <cell r="I2899">
            <v>418</v>
          </cell>
          <cell r="J2899">
            <v>4532265</v>
          </cell>
          <cell r="K2899">
            <v>10</v>
          </cell>
          <cell r="L2899">
            <v>1021</v>
          </cell>
        </row>
        <row r="2900">
          <cell r="A2900">
            <v>1498724</v>
          </cell>
          <cell r="B2900" t="str">
            <v>12</v>
          </cell>
          <cell r="C2900" t="str">
            <v>Chaudière-Appalaches</v>
          </cell>
          <cell r="D2900" t="str">
            <v>Ferme Rita Nadeau &amp; Jacques Pouliot</v>
          </cell>
          <cell r="E2900" t="str">
            <v>Pouliot(Jacques)</v>
          </cell>
          <cell r="F2900" t="str">
            <v>230, route St-Damien</v>
          </cell>
          <cell r="G2900" t="str">
            <v>Saint-Malachie</v>
          </cell>
          <cell r="H2900" t="str">
            <v>G0R3N0</v>
          </cell>
          <cell r="I2900">
            <v>418</v>
          </cell>
          <cell r="J2900">
            <v>6425709</v>
          </cell>
          <cell r="K2900">
            <v>26</v>
          </cell>
          <cell r="M2900">
            <v>31</v>
          </cell>
          <cell r="N2900">
            <v>782</v>
          </cell>
        </row>
        <row r="2901">
          <cell r="A2901">
            <v>1498831</v>
          </cell>
          <cell r="B2901" t="str">
            <v>12</v>
          </cell>
          <cell r="C2901" t="str">
            <v>Chaudière-Appalaches</v>
          </cell>
          <cell r="D2901" t="str">
            <v>Morency(André)</v>
          </cell>
          <cell r="F2901" t="str">
            <v>1410, route 269</v>
          </cell>
          <cell r="G2901" t="str">
            <v>Kinnear's Mills</v>
          </cell>
          <cell r="H2901" t="str">
            <v>G0N1K0</v>
          </cell>
          <cell r="I2901">
            <v>418</v>
          </cell>
          <cell r="J2901">
            <v>4243615</v>
          </cell>
          <cell r="K2901">
            <v>406</v>
          </cell>
          <cell r="L2901">
            <v>43412</v>
          </cell>
          <cell r="M2901">
            <v>454</v>
          </cell>
          <cell r="N2901">
            <v>69262</v>
          </cell>
        </row>
        <row r="2902">
          <cell r="A2902">
            <v>1498930</v>
          </cell>
          <cell r="B2902" t="str">
            <v>02</v>
          </cell>
          <cell r="C2902" t="str">
            <v>Saguenay-Lac-Saint-Jean</v>
          </cell>
          <cell r="D2902" t="str">
            <v>Morissette(Rock)</v>
          </cell>
          <cell r="F2902" t="str">
            <v>159 chemin du Ruisseau</v>
          </cell>
          <cell r="G2902" t="str">
            <v>Saint-Honoré</v>
          </cell>
          <cell r="H2902" t="str">
            <v>G0V1L0</v>
          </cell>
          <cell r="I2902">
            <v>418</v>
          </cell>
          <cell r="J2902">
            <v>6900981</v>
          </cell>
          <cell r="K2902">
            <v>18</v>
          </cell>
          <cell r="L2902">
            <v>1796</v>
          </cell>
          <cell r="M2902">
            <v>18</v>
          </cell>
        </row>
        <row r="2903">
          <cell r="A2903">
            <v>1498948</v>
          </cell>
          <cell r="B2903" t="str">
            <v>16</v>
          </cell>
          <cell r="C2903" t="str">
            <v>Montérégie</v>
          </cell>
          <cell r="D2903" t="str">
            <v>Beauregard(Normand)</v>
          </cell>
          <cell r="F2903" t="str">
            <v>329, 10e Rang Est</v>
          </cell>
          <cell r="G2903" t="str">
            <v>Saint-Joachim-de-Shefford</v>
          </cell>
          <cell r="H2903" t="str">
            <v>J0E2G0</v>
          </cell>
          <cell r="I2903">
            <v>450</v>
          </cell>
          <cell r="J2903">
            <v>5393398</v>
          </cell>
          <cell r="K2903">
            <v>16</v>
          </cell>
          <cell r="L2903">
            <v>330</v>
          </cell>
          <cell r="M2903">
            <v>15</v>
          </cell>
          <cell r="N2903">
            <v>662</v>
          </cell>
        </row>
        <row r="2904">
          <cell r="A2904">
            <v>1498971</v>
          </cell>
          <cell r="B2904" t="str">
            <v>02</v>
          </cell>
          <cell r="C2904" t="str">
            <v>Saguenay-Lac-Saint-Jean</v>
          </cell>
          <cell r="D2904" t="str">
            <v>Munger(Gérald)</v>
          </cell>
          <cell r="F2904" t="str">
            <v>4041 chemin St-François</v>
          </cell>
          <cell r="G2904" t="str">
            <v>Alma</v>
          </cell>
          <cell r="H2904" t="str">
            <v>G8E1A1</v>
          </cell>
          <cell r="I2904">
            <v>418</v>
          </cell>
          <cell r="J2904">
            <v>3473853</v>
          </cell>
          <cell r="K2904">
            <v>24</v>
          </cell>
          <cell r="L2904">
            <v>4265</v>
          </cell>
          <cell r="M2904">
            <v>23</v>
          </cell>
          <cell r="N2904">
            <v>3279</v>
          </cell>
        </row>
        <row r="2905">
          <cell r="A2905">
            <v>1499003</v>
          </cell>
          <cell r="B2905" t="str">
            <v>02</v>
          </cell>
          <cell r="C2905" t="str">
            <v>Saguenay-Lac-Saint-Jean</v>
          </cell>
          <cell r="D2905" t="str">
            <v>Painchaud(Martin)</v>
          </cell>
          <cell r="F2905" t="str">
            <v>3903 route 169</v>
          </cell>
          <cell r="G2905" t="str">
            <v>Saint-Félicien</v>
          </cell>
          <cell r="H2905" t="str">
            <v>G8K3B6</v>
          </cell>
          <cell r="I2905">
            <v>418</v>
          </cell>
          <cell r="J2905">
            <v>6304569</v>
          </cell>
          <cell r="K2905">
            <v>95</v>
          </cell>
          <cell r="L2905">
            <v>15259</v>
          </cell>
          <cell r="M2905">
            <v>94</v>
          </cell>
          <cell r="N2905">
            <v>19464</v>
          </cell>
        </row>
        <row r="2906">
          <cell r="A2906">
            <v>1499078</v>
          </cell>
          <cell r="B2906" t="str">
            <v>08</v>
          </cell>
          <cell r="C2906" t="str">
            <v>Abitibi-Témiscamingue</v>
          </cell>
          <cell r="D2906" t="str">
            <v>Guay Sylvain et Guay Célestin</v>
          </cell>
          <cell r="E2906" t="str">
            <v>Guay(Sylvain et Célestin)</v>
          </cell>
          <cell r="F2906" t="str">
            <v>15, St-Luc</v>
          </cell>
          <cell r="G2906" t="str">
            <v>La Motte</v>
          </cell>
          <cell r="H2906" t="str">
            <v>J0Y1T0</v>
          </cell>
          <cell r="I2906">
            <v>819</v>
          </cell>
          <cell r="J2906">
            <v>7324875</v>
          </cell>
          <cell r="K2906">
            <v>104</v>
          </cell>
          <cell r="L2906">
            <v>11841</v>
          </cell>
          <cell r="M2906">
            <v>142</v>
          </cell>
          <cell r="N2906">
            <v>18108</v>
          </cell>
        </row>
        <row r="2907">
          <cell r="A2907">
            <v>1499102</v>
          </cell>
          <cell r="B2907" t="str">
            <v>17</v>
          </cell>
          <cell r="C2907" t="str">
            <v>Centre-du-Québec</v>
          </cell>
          <cell r="D2907" t="str">
            <v>Morency(Simon)</v>
          </cell>
          <cell r="E2907" t="str">
            <v>Morency(Simon)</v>
          </cell>
          <cell r="F2907" t="str">
            <v>930, chemin Dublin</v>
          </cell>
          <cell r="G2907" t="str">
            <v>Inverness</v>
          </cell>
          <cell r="H2907" t="str">
            <v>G0S1K0</v>
          </cell>
          <cell r="I2907">
            <v>418</v>
          </cell>
          <cell r="J2907">
            <v>4533201</v>
          </cell>
          <cell r="K2907">
            <v>21</v>
          </cell>
          <cell r="L2907">
            <v>4520</v>
          </cell>
          <cell r="M2907">
            <v>19</v>
          </cell>
          <cell r="N2907">
            <v>3056</v>
          </cell>
        </row>
        <row r="2908">
          <cell r="A2908">
            <v>1499128</v>
          </cell>
          <cell r="B2908" t="str">
            <v>12</v>
          </cell>
          <cell r="C2908" t="str">
            <v>Chaudière-Appalaches</v>
          </cell>
          <cell r="D2908" t="str">
            <v>Morin(Marcel)</v>
          </cell>
          <cell r="F2908" t="str">
            <v>376, Rang 7</v>
          </cell>
          <cell r="G2908" t="str">
            <v>Saint-Adrien-d'Irlande</v>
          </cell>
          <cell r="H2908" t="str">
            <v>G0N1M0</v>
          </cell>
          <cell r="I2908">
            <v>418</v>
          </cell>
          <cell r="J2908">
            <v>4234634</v>
          </cell>
          <cell r="K2908">
            <v>133</v>
          </cell>
          <cell r="L2908">
            <v>16726</v>
          </cell>
          <cell r="M2908">
            <v>103</v>
          </cell>
          <cell r="N2908">
            <v>12684</v>
          </cell>
        </row>
        <row r="2909">
          <cell r="A2909">
            <v>1499276</v>
          </cell>
          <cell r="B2909" t="str">
            <v>12</v>
          </cell>
          <cell r="C2909" t="str">
            <v>Chaudière-Appalaches</v>
          </cell>
          <cell r="D2909" t="str">
            <v>Nadeau(Michel)</v>
          </cell>
          <cell r="F2909" t="str">
            <v>2031 route 112</v>
          </cell>
          <cell r="G2909" t="str">
            <v>Saint-Frédéric</v>
          </cell>
          <cell r="H2909" t="str">
            <v>G0N1P0</v>
          </cell>
          <cell r="I2909">
            <v>418</v>
          </cell>
          <cell r="J2909">
            <v>4262091</v>
          </cell>
          <cell r="K2909">
            <v>33</v>
          </cell>
          <cell r="L2909">
            <v>4920</v>
          </cell>
          <cell r="M2909">
            <v>30</v>
          </cell>
          <cell r="N2909">
            <v>7667</v>
          </cell>
        </row>
        <row r="2910">
          <cell r="A2910">
            <v>1499300</v>
          </cell>
          <cell r="B2910" t="str">
            <v>02</v>
          </cell>
          <cell r="C2910" t="str">
            <v>Saguenay-Lac-Saint-Jean</v>
          </cell>
          <cell r="D2910" t="str">
            <v>Philippe(Succession Réal)</v>
          </cell>
          <cell r="E2910" t="str">
            <v>Philippe(Sylvain)</v>
          </cell>
          <cell r="F2910" t="str">
            <v>2160 Nishk</v>
          </cell>
          <cell r="G2910" t="str">
            <v>Mashteuiatsh</v>
          </cell>
          <cell r="H2910" t="str">
            <v>G0W2H0</v>
          </cell>
          <cell r="I2910">
            <v>418</v>
          </cell>
          <cell r="J2910">
            <v>2755748</v>
          </cell>
          <cell r="K2910">
            <v>182</v>
          </cell>
          <cell r="L2910">
            <v>43301</v>
          </cell>
          <cell r="M2910">
            <v>170</v>
          </cell>
          <cell r="N2910">
            <v>28741</v>
          </cell>
        </row>
        <row r="2911">
          <cell r="A2911">
            <v>1499409</v>
          </cell>
          <cell r="B2911" t="str">
            <v>02</v>
          </cell>
          <cell r="C2911" t="str">
            <v>Saguenay-Lac-Saint-Jean</v>
          </cell>
          <cell r="D2911" t="str">
            <v>Ratté(Alain)</v>
          </cell>
          <cell r="F2911" t="str">
            <v>4822 chemin St-André</v>
          </cell>
          <cell r="G2911" t="str">
            <v>Jonquière</v>
          </cell>
          <cell r="H2911" t="str">
            <v>G7X7V4</v>
          </cell>
          <cell r="I2911">
            <v>418</v>
          </cell>
          <cell r="J2911">
            <v>5476079</v>
          </cell>
          <cell r="K2911">
            <v>13</v>
          </cell>
          <cell r="L2911">
            <v>776</v>
          </cell>
          <cell r="M2911">
            <v>15</v>
          </cell>
          <cell r="N2911">
            <v>776</v>
          </cell>
        </row>
        <row r="2912">
          <cell r="A2912">
            <v>1499524</v>
          </cell>
          <cell r="B2912" t="str">
            <v>12</v>
          </cell>
          <cell r="C2912" t="str">
            <v>Chaudière-Appalaches</v>
          </cell>
          <cell r="D2912" t="str">
            <v>Paquet(Lionel)</v>
          </cell>
          <cell r="F2912" t="str">
            <v>139, chemin Craig</v>
          </cell>
          <cell r="G2912" t="str">
            <v>Irlande</v>
          </cell>
          <cell r="H2912" t="str">
            <v>G6H2N7</v>
          </cell>
          <cell r="I2912">
            <v>418</v>
          </cell>
          <cell r="J2912">
            <v>4289225</v>
          </cell>
          <cell r="K2912">
            <v>61</v>
          </cell>
          <cell r="L2912">
            <v>6517</v>
          </cell>
          <cell r="M2912">
            <v>48</v>
          </cell>
          <cell r="N2912">
            <v>5516</v>
          </cell>
        </row>
        <row r="2913">
          <cell r="A2913">
            <v>1499615</v>
          </cell>
          <cell r="B2913" t="str">
            <v>02</v>
          </cell>
          <cell r="C2913" t="str">
            <v>Saguenay-Lac-Saint-Jean</v>
          </cell>
          <cell r="D2913" t="str">
            <v>Lavoie(Jocelyn)</v>
          </cell>
          <cell r="F2913" t="str">
            <v>117 rang St-Joseph</v>
          </cell>
          <cell r="G2913" t="str">
            <v>Saint-Fulgence</v>
          </cell>
          <cell r="H2913" t="str">
            <v>G0V1S0</v>
          </cell>
          <cell r="I2913">
            <v>418</v>
          </cell>
          <cell r="J2913">
            <v>6742862</v>
          </cell>
          <cell r="L2913">
            <v>2381</v>
          </cell>
        </row>
        <row r="2914">
          <cell r="A2914">
            <v>1499623</v>
          </cell>
          <cell r="B2914" t="str">
            <v>12</v>
          </cell>
          <cell r="C2914" t="str">
            <v>Chaudière-Appalaches</v>
          </cell>
          <cell r="D2914" t="str">
            <v>Paré(Rémi)</v>
          </cell>
          <cell r="F2914" t="str">
            <v>8500, boul. Frontenac Est</v>
          </cell>
          <cell r="G2914" t="str">
            <v>Thetford Mines</v>
          </cell>
          <cell r="H2914" t="str">
            <v>G6H4R5</v>
          </cell>
          <cell r="I2914">
            <v>418</v>
          </cell>
          <cell r="J2914">
            <v>3383355</v>
          </cell>
          <cell r="K2914">
            <v>20</v>
          </cell>
          <cell r="L2914">
            <v>3984</v>
          </cell>
          <cell r="M2914">
            <v>18</v>
          </cell>
          <cell r="N2914">
            <v>5608</v>
          </cell>
        </row>
        <row r="2915">
          <cell r="A2915">
            <v>1499714</v>
          </cell>
          <cell r="B2915" t="str">
            <v>02</v>
          </cell>
          <cell r="C2915" t="str">
            <v>Saguenay-Lac-Saint-Jean</v>
          </cell>
          <cell r="D2915" t="str">
            <v>Leclerc(Yvon)</v>
          </cell>
          <cell r="F2915" t="str">
            <v>1404 chemin St-Marc ouest</v>
          </cell>
          <cell r="G2915" t="str">
            <v>Saint-Honoré</v>
          </cell>
          <cell r="H2915" t="str">
            <v>G0V1L0</v>
          </cell>
          <cell r="I2915">
            <v>418</v>
          </cell>
          <cell r="J2915">
            <v>5432166</v>
          </cell>
          <cell r="K2915">
            <v>67</v>
          </cell>
          <cell r="L2915">
            <v>15774</v>
          </cell>
          <cell r="M2915">
            <v>75</v>
          </cell>
          <cell r="N2915">
            <v>18534</v>
          </cell>
        </row>
        <row r="2916">
          <cell r="A2916">
            <v>1499748</v>
          </cell>
          <cell r="B2916" t="str">
            <v>02</v>
          </cell>
          <cell r="C2916" t="str">
            <v>Saguenay-Lac-Saint-Jean</v>
          </cell>
          <cell r="D2916" t="str">
            <v>Lemieux(Jean-Guy)</v>
          </cell>
          <cell r="F2916" t="str">
            <v>433 Rang Ouest</v>
          </cell>
          <cell r="G2916" t="str">
            <v>Saint-Ambroise</v>
          </cell>
          <cell r="H2916" t="str">
            <v>G7P2X6</v>
          </cell>
          <cell r="I2916">
            <v>418</v>
          </cell>
          <cell r="J2916">
            <v>6722158</v>
          </cell>
          <cell r="K2916">
            <v>84</v>
          </cell>
          <cell r="L2916">
            <v>15516</v>
          </cell>
          <cell r="M2916">
            <v>67</v>
          </cell>
          <cell r="N2916">
            <v>12959</v>
          </cell>
        </row>
        <row r="2917">
          <cell r="A2917">
            <v>1499755</v>
          </cell>
          <cell r="B2917" t="str">
            <v>02</v>
          </cell>
          <cell r="C2917" t="str">
            <v>Saguenay-Lac-Saint-Jean</v>
          </cell>
          <cell r="D2917" t="str">
            <v>Lemieux(Louis-Marie)</v>
          </cell>
          <cell r="F2917" t="str">
            <v>43 Asselin</v>
          </cell>
          <cell r="G2917" t="str">
            <v>Dolbeau-Mistassini</v>
          </cell>
          <cell r="H2917" t="str">
            <v>G8L5W4</v>
          </cell>
          <cell r="I2917">
            <v>418</v>
          </cell>
          <cell r="J2917">
            <v>2765797</v>
          </cell>
          <cell r="K2917">
            <v>192</v>
          </cell>
          <cell r="L2917">
            <v>34909</v>
          </cell>
          <cell r="M2917">
            <v>293</v>
          </cell>
          <cell r="N2917">
            <v>35839</v>
          </cell>
        </row>
        <row r="2918">
          <cell r="A2918">
            <v>1499821</v>
          </cell>
          <cell r="B2918" t="str">
            <v>02</v>
          </cell>
          <cell r="C2918" t="str">
            <v>Saguenay-Lac-Saint-Jean</v>
          </cell>
          <cell r="D2918" t="str">
            <v>Maltais(Michel)</v>
          </cell>
          <cell r="F2918" t="str">
            <v>1590 route de l'Église</v>
          </cell>
          <cell r="G2918" t="str">
            <v>L'Ascension-de-Notre-Seigneur</v>
          </cell>
          <cell r="H2918" t="str">
            <v>G0W1Y0</v>
          </cell>
          <cell r="I2918">
            <v>418</v>
          </cell>
          <cell r="J2918">
            <v>3475016</v>
          </cell>
          <cell r="K2918">
            <v>15</v>
          </cell>
        </row>
        <row r="2919">
          <cell r="A2919">
            <v>1499987</v>
          </cell>
          <cell r="B2919" t="str">
            <v>16</v>
          </cell>
          <cell r="C2919" t="str">
            <v>Montérégie</v>
          </cell>
          <cell r="D2919" t="str">
            <v>Bissonnette(Roméo)</v>
          </cell>
          <cell r="F2919" t="str">
            <v>1008, route 215</v>
          </cell>
          <cell r="G2919" t="str">
            <v>Sutton</v>
          </cell>
          <cell r="H2919" t="str">
            <v>J0E2K0</v>
          </cell>
          <cell r="I2919">
            <v>450</v>
          </cell>
          <cell r="J2919">
            <v>5383230</v>
          </cell>
          <cell r="K2919">
            <v>28</v>
          </cell>
          <cell r="L2919">
            <v>6707</v>
          </cell>
          <cell r="M2919">
            <v>25</v>
          </cell>
          <cell r="N2919">
            <v>10673</v>
          </cell>
        </row>
        <row r="2920">
          <cell r="A2920">
            <v>1499995</v>
          </cell>
          <cell r="B2920" t="str">
            <v>12</v>
          </cell>
          <cell r="C2920" t="str">
            <v>Chaudière-Appalaches</v>
          </cell>
          <cell r="D2920" t="str">
            <v>Poulin(Norbert)</v>
          </cell>
          <cell r="F2920" t="str">
            <v>455 rg St-Bruno</v>
          </cell>
          <cell r="G2920" t="str">
            <v>Saint-Joseph-des-Érables</v>
          </cell>
          <cell r="H2920" t="str">
            <v>G0S2V0</v>
          </cell>
          <cell r="I2920">
            <v>418</v>
          </cell>
          <cell r="J2920">
            <v>3976605</v>
          </cell>
          <cell r="K2920">
            <v>33</v>
          </cell>
          <cell r="L2920">
            <v>340</v>
          </cell>
          <cell r="M2920">
            <v>28</v>
          </cell>
        </row>
        <row r="2921">
          <cell r="A2921">
            <v>1500008</v>
          </cell>
          <cell r="B2921" t="str">
            <v>16</v>
          </cell>
          <cell r="C2921" t="str">
            <v>Montérégie</v>
          </cell>
          <cell r="D2921" t="str">
            <v>Blanchard(Sylvain)</v>
          </cell>
          <cell r="F2921" t="str">
            <v>388, rang Petit 3 Est</v>
          </cell>
          <cell r="G2921" t="str">
            <v>Roxton Falls</v>
          </cell>
          <cell r="H2921" t="str">
            <v>J0H1E0</v>
          </cell>
          <cell r="I2921">
            <v>450</v>
          </cell>
          <cell r="J2921">
            <v>5394103</v>
          </cell>
          <cell r="K2921">
            <v>71</v>
          </cell>
          <cell r="L2921">
            <v>10164</v>
          </cell>
          <cell r="M2921">
            <v>73</v>
          </cell>
          <cell r="N2921">
            <v>12606</v>
          </cell>
        </row>
        <row r="2922">
          <cell r="A2922">
            <v>1500016</v>
          </cell>
          <cell r="B2922" t="str">
            <v>12</v>
          </cell>
          <cell r="C2922" t="str">
            <v>Chaudière-Appalaches</v>
          </cell>
          <cell r="D2922" t="str">
            <v>Poulin(Roland)</v>
          </cell>
          <cell r="F2922" t="str">
            <v>459, rang St-Bruno</v>
          </cell>
          <cell r="G2922" t="str">
            <v>Saint-Joseph-des-Érables</v>
          </cell>
          <cell r="H2922" t="str">
            <v>G0S2V0</v>
          </cell>
          <cell r="I2922">
            <v>418</v>
          </cell>
          <cell r="J2922">
            <v>3976058</v>
          </cell>
          <cell r="K2922">
            <v>24</v>
          </cell>
          <cell r="L2922">
            <v>2063</v>
          </cell>
          <cell r="M2922">
            <v>26</v>
          </cell>
          <cell r="N2922">
            <v>3688</v>
          </cell>
        </row>
        <row r="2923">
          <cell r="A2923">
            <v>1500024</v>
          </cell>
          <cell r="B2923" t="str">
            <v>12</v>
          </cell>
          <cell r="C2923" t="str">
            <v>Chaudière-Appalaches</v>
          </cell>
          <cell r="D2923" t="str">
            <v>Ferme Bono inc.</v>
          </cell>
          <cell r="E2923" t="str">
            <v>Boutin(Normand)</v>
          </cell>
          <cell r="F2923" t="str">
            <v>665, Route 275 Sud</v>
          </cell>
          <cell r="G2923" t="str">
            <v>Frampton</v>
          </cell>
          <cell r="H2923" t="str">
            <v>G0R1M0</v>
          </cell>
          <cell r="I2923">
            <v>418</v>
          </cell>
          <cell r="J2923">
            <v>4792958</v>
          </cell>
          <cell r="K2923">
            <v>33</v>
          </cell>
          <cell r="L2923">
            <v>7323</v>
          </cell>
          <cell r="M2923">
            <v>42</v>
          </cell>
          <cell r="N2923">
            <v>6634</v>
          </cell>
        </row>
        <row r="2924">
          <cell r="A2924">
            <v>1500081</v>
          </cell>
          <cell r="B2924" t="str">
            <v>16</v>
          </cell>
          <cell r="C2924" t="str">
            <v>Montérégie</v>
          </cell>
          <cell r="D2924" t="str">
            <v>Boisvert(Jacques)</v>
          </cell>
          <cell r="F2924" t="str">
            <v>831, Rte 116</v>
          </cell>
          <cell r="G2924" t="str">
            <v>Sainte-Christine</v>
          </cell>
          <cell r="H2924" t="str">
            <v>J0H1H0</v>
          </cell>
          <cell r="I2924">
            <v>819</v>
          </cell>
          <cell r="J2924">
            <v>8582272</v>
          </cell>
          <cell r="K2924">
            <v>31</v>
          </cell>
          <cell r="L2924">
            <v>5865</v>
          </cell>
          <cell r="M2924">
            <v>32</v>
          </cell>
          <cell r="N2924">
            <v>5131</v>
          </cell>
        </row>
        <row r="2925">
          <cell r="A2925">
            <v>1500099</v>
          </cell>
          <cell r="B2925" t="str">
            <v>12</v>
          </cell>
          <cell r="C2925" t="str">
            <v>Chaudière-Appalaches</v>
          </cell>
          <cell r="D2925" t="str">
            <v>Pratte(Rosanne)</v>
          </cell>
          <cell r="F2925" t="str">
            <v>504, Rang 5 Nord</v>
          </cell>
          <cell r="G2925" t="str">
            <v>East Broughton</v>
          </cell>
          <cell r="H2925" t="str">
            <v>G0N1G0</v>
          </cell>
          <cell r="I2925">
            <v>418</v>
          </cell>
          <cell r="J2925">
            <v>4272752</v>
          </cell>
          <cell r="K2925">
            <v>19</v>
          </cell>
          <cell r="L2925">
            <v>1204</v>
          </cell>
          <cell r="M2925">
            <v>19</v>
          </cell>
          <cell r="N2925">
            <v>1238</v>
          </cell>
        </row>
        <row r="2926">
          <cell r="A2926">
            <v>1500180</v>
          </cell>
          <cell r="B2926" t="str">
            <v>12</v>
          </cell>
          <cell r="C2926" t="str">
            <v>Chaudière-Appalaches</v>
          </cell>
          <cell r="D2926" t="str">
            <v>Quirion(Robin)</v>
          </cell>
          <cell r="F2926" t="str">
            <v>5965, chemin Victoria</v>
          </cell>
          <cell r="G2926" t="str">
            <v>Beaulac-Garthby</v>
          </cell>
          <cell r="H2926" t="str">
            <v>G0Y1B0</v>
          </cell>
          <cell r="I2926">
            <v>418</v>
          </cell>
          <cell r="J2926">
            <v>4582448</v>
          </cell>
          <cell r="K2926">
            <v>26</v>
          </cell>
          <cell r="L2926">
            <v>2891</v>
          </cell>
          <cell r="M2926">
            <v>25</v>
          </cell>
          <cell r="N2926">
            <v>2027</v>
          </cell>
        </row>
        <row r="2927">
          <cell r="A2927">
            <v>1500198</v>
          </cell>
          <cell r="B2927" t="str">
            <v>12</v>
          </cell>
          <cell r="C2927" t="str">
            <v>Chaudière-Appalaches</v>
          </cell>
          <cell r="D2927" t="str">
            <v>Quirion(Yves)</v>
          </cell>
          <cell r="E2927" t="str">
            <v>Quirion(Yves)</v>
          </cell>
          <cell r="F2927" t="str">
            <v>1136, Route 269</v>
          </cell>
          <cell r="G2927" t="str">
            <v>Adstock</v>
          </cell>
          <cell r="H2927" t="str">
            <v>G0N1S0</v>
          </cell>
          <cell r="I2927">
            <v>418</v>
          </cell>
          <cell r="J2927">
            <v>3386488</v>
          </cell>
          <cell r="K2927">
            <v>45</v>
          </cell>
          <cell r="L2927">
            <v>1540</v>
          </cell>
          <cell r="M2927">
            <v>32</v>
          </cell>
        </row>
        <row r="2928">
          <cell r="A2928">
            <v>1500230</v>
          </cell>
          <cell r="B2928" t="str">
            <v>16</v>
          </cell>
          <cell r="C2928" t="str">
            <v>Montérégie</v>
          </cell>
          <cell r="D2928" t="str">
            <v>Bonvouloir(Martin)</v>
          </cell>
          <cell r="F2928" t="str">
            <v>119, rang Casimir</v>
          </cell>
          <cell r="G2928" t="str">
            <v>Ange-Gardien</v>
          </cell>
          <cell r="H2928" t="str">
            <v>J0E1E0</v>
          </cell>
          <cell r="I2928">
            <v>450</v>
          </cell>
          <cell r="J2928">
            <v>2937263</v>
          </cell>
          <cell r="K2928">
            <v>29</v>
          </cell>
          <cell r="L2928">
            <v>3847</v>
          </cell>
        </row>
        <row r="2929">
          <cell r="A2929">
            <v>1500297</v>
          </cell>
          <cell r="B2929" t="str">
            <v>12</v>
          </cell>
          <cell r="C2929" t="str">
            <v>Chaudière-Appalaches</v>
          </cell>
          <cell r="D2929" t="str">
            <v>Raby(Jean-Roch)</v>
          </cell>
          <cell r="F2929" t="str">
            <v>3634 rang 8 Sud</v>
          </cell>
          <cell r="G2929" t="str">
            <v>Adstock</v>
          </cell>
          <cell r="H2929" t="str">
            <v>G0N1S0</v>
          </cell>
          <cell r="I2929">
            <v>418</v>
          </cell>
          <cell r="J2929">
            <v>3342582</v>
          </cell>
          <cell r="K2929">
            <v>37</v>
          </cell>
          <cell r="L2929">
            <v>5431</v>
          </cell>
          <cell r="M2929">
            <v>39</v>
          </cell>
          <cell r="N2929">
            <v>8362</v>
          </cell>
        </row>
        <row r="2930">
          <cell r="A2930">
            <v>1500388</v>
          </cell>
          <cell r="B2930" t="str">
            <v>12</v>
          </cell>
          <cell r="C2930" t="str">
            <v>Chaudière-Appalaches</v>
          </cell>
          <cell r="D2930" t="str">
            <v>Rouillard(Lucien)</v>
          </cell>
          <cell r="F2930" t="str">
            <v>118 Langevin</v>
          </cell>
          <cell r="G2930" t="str">
            <v>Sainte-Hénédine</v>
          </cell>
          <cell r="H2930" t="str">
            <v>G0S2R0</v>
          </cell>
          <cell r="I2930">
            <v>418</v>
          </cell>
          <cell r="J2930">
            <v>9353839</v>
          </cell>
          <cell r="K2930">
            <v>45</v>
          </cell>
          <cell r="L2930">
            <v>6783</v>
          </cell>
          <cell r="M2930">
            <v>39</v>
          </cell>
          <cell r="N2930">
            <v>4143</v>
          </cell>
        </row>
        <row r="2931">
          <cell r="A2931">
            <v>1500412</v>
          </cell>
          <cell r="B2931" t="str">
            <v>16</v>
          </cell>
          <cell r="C2931" t="str">
            <v>Montérégie</v>
          </cell>
          <cell r="D2931" t="str">
            <v>Boucher(Lise)</v>
          </cell>
          <cell r="F2931" t="str">
            <v>61, chemin Stukely</v>
          </cell>
          <cell r="G2931" t="str">
            <v>Bolton-Ouest</v>
          </cell>
          <cell r="H2931" t="str">
            <v>J0E2T0</v>
          </cell>
          <cell r="I2931">
            <v>450</v>
          </cell>
          <cell r="J2931">
            <v>2974296</v>
          </cell>
          <cell r="K2931">
            <v>30</v>
          </cell>
          <cell r="L2931">
            <v>3602</v>
          </cell>
          <cell r="M2931">
            <v>30</v>
          </cell>
          <cell r="N2931">
            <v>4583</v>
          </cell>
        </row>
        <row r="2932">
          <cell r="A2932">
            <v>1500420</v>
          </cell>
          <cell r="B2932" t="str">
            <v>16</v>
          </cell>
          <cell r="C2932" t="str">
            <v>Montérégie</v>
          </cell>
          <cell r="D2932" t="str">
            <v>Boucher(Patrice)</v>
          </cell>
          <cell r="F2932" t="str">
            <v>380 rang Papineau</v>
          </cell>
          <cell r="G2932" t="str">
            <v>Saint-Paul-d'Abbotsford</v>
          </cell>
          <cell r="H2932" t="str">
            <v>J0E1A0</v>
          </cell>
          <cell r="I2932">
            <v>450</v>
          </cell>
          <cell r="J2932">
            <v>3799716</v>
          </cell>
          <cell r="K2932">
            <v>24</v>
          </cell>
          <cell r="L2932">
            <v>3163</v>
          </cell>
        </row>
        <row r="2933">
          <cell r="A2933">
            <v>1500560</v>
          </cell>
          <cell r="B2933" t="str">
            <v>07</v>
          </cell>
          <cell r="C2933" t="str">
            <v>Outaouais</v>
          </cell>
          <cell r="D2933" t="str">
            <v>Carole Deschamps et Maurice Touchette</v>
          </cell>
          <cell r="E2933" t="str">
            <v>Touchet(Carole Deschamps et Maurice)</v>
          </cell>
          <cell r="F2933" t="str">
            <v>576, route 317</v>
          </cell>
          <cell r="G2933" t="str">
            <v>Thurso</v>
          </cell>
          <cell r="H2933" t="str">
            <v>J0X3B0</v>
          </cell>
          <cell r="I2933">
            <v>819</v>
          </cell>
          <cell r="J2933">
            <v>9852221</v>
          </cell>
          <cell r="K2933">
            <v>18</v>
          </cell>
          <cell r="L2933">
            <v>1156</v>
          </cell>
        </row>
        <row r="2934">
          <cell r="A2934">
            <v>1500610</v>
          </cell>
          <cell r="B2934" t="str">
            <v>17</v>
          </cell>
          <cell r="C2934" t="str">
            <v>Centre-du-Québec</v>
          </cell>
          <cell r="D2934" t="str">
            <v>Roy(Liliane)</v>
          </cell>
          <cell r="F2934" t="str">
            <v>688, route 165</v>
          </cell>
          <cell r="G2934" t="str">
            <v>Saint-Ferdinand (d'Halifax)</v>
          </cell>
          <cell r="H2934" t="str">
            <v>G0N1N0</v>
          </cell>
          <cell r="I2934">
            <v>418</v>
          </cell>
          <cell r="J2934">
            <v>4283527</v>
          </cell>
          <cell r="K2934">
            <v>11</v>
          </cell>
          <cell r="L2934">
            <v>283</v>
          </cell>
        </row>
        <row r="2935">
          <cell r="A2935">
            <v>1500719</v>
          </cell>
          <cell r="B2935" t="str">
            <v>12</v>
          </cell>
          <cell r="C2935" t="str">
            <v>Chaudière-Appalaches</v>
          </cell>
          <cell r="D2935" t="str">
            <v>Roy(Nelson)</v>
          </cell>
          <cell r="F2935" t="str">
            <v>1054, Rang 10</v>
          </cell>
          <cell r="G2935" t="str">
            <v>East Broughton</v>
          </cell>
          <cell r="H2935" t="str">
            <v>G0N1G0</v>
          </cell>
          <cell r="I2935">
            <v>418</v>
          </cell>
          <cell r="J2935">
            <v>4275190</v>
          </cell>
          <cell r="K2935">
            <v>23</v>
          </cell>
          <cell r="L2935">
            <v>2762</v>
          </cell>
          <cell r="M2935">
            <v>20</v>
          </cell>
          <cell r="N2935">
            <v>2704</v>
          </cell>
        </row>
        <row r="2936">
          <cell r="A2936">
            <v>1500750</v>
          </cell>
          <cell r="B2936" t="str">
            <v>12</v>
          </cell>
          <cell r="C2936" t="str">
            <v>Chaudière-Appalaches</v>
          </cell>
          <cell r="D2936" t="str">
            <v>Roy(Sylvain)</v>
          </cell>
          <cell r="F2936" t="str">
            <v>542, rue Robert</v>
          </cell>
          <cell r="G2936" t="str">
            <v>Sainte-Marguerite (de Beauce)</v>
          </cell>
          <cell r="H2936" t="str">
            <v>G0S2X0</v>
          </cell>
          <cell r="I2936">
            <v>418</v>
          </cell>
          <cell r="J2936">
            <v>9353153</v>
          </cell>
          <cell r="K2936">
            <v>46</v>
          </cell>
          <cell r="L2936">
            <v>2351</v>
          </cell>
          <cell r="M2936">
            <v>42</v>
          </cell>
          <cell r="N2936">
            <v>6017</v>
          </cell>
        </row>
        <row r="2937">
          <cell r="A2937">
            <v>1500891</v>
          </cell>
          <cell r="B2937" t="str">
            <v>12</v>
          </cell>
          <cell r="C2937" t="str">
            <v>Chaudière-Appalaches</v>
          </cell>
          <cell r="D2937" t="str">
            <v>Simard(Jean-Pierre)</v>
          </cell>
          <cell r="F2937" t="str">
            <v>1131, rang Saint-Étienne Nord</v>
          </cell>
          <cell r="G2937" t="str">
            <v>Sainte-Marie</v>
          </cell>
          <cell r="H2937" t="str">
            <v>G6E3A7</v>
          </cell>
          <cell r="I2937">
            <v>418</v>
          </cell>
          <cell r="J2937">
            <v>3872524</v>
          </cell>
          <cell r="K2937">
            <v>24</v>
          </cell>
          <cell r="L2937">
            <v>2648</v>
          </cell>
          <cell r="M2937">
            <v>27</v>
          </cell>
          <cell r="N2937">
            <v>2565</v>
          </cell>
        </row>
        <row r="2938">
          <cell r="A2938">
            <v>1501006</v>
          </cell>
          <cell r="B2938" t="str">
            <v>12</v>
          </cell>
          <cell r="C2938" t="str">
            <v>Chaudière-Appalaches</v>
          </cell>
          <cell r="D2938" t="str">
            <v>Stewart-Beattie(Edna)</v>
          </cell>
          <cell r="F2938" t="str">
            <v>6050, rang 15</v>
          </cell>
          <cell r="G2938" t="str">
            <v>Saint-Pierre-de-Broughton</v>
          </cell>
          <cell r="H2938" t="str">
            <v>G0N1T0</v>
          </cell>
          <cell r="I2938">
            <v>418</v>
          </cell>
          <cell r="J2938">
            <v>3388075</v>
          </cell>
          <cell r="K2938">
            <v>21</v>
          </cell>
          <cell r="M2938">
            <v>21</v>
          </cell>
        </row>
        <row r="2939">
          <cell r="A2939">
            <v>1501444</v>
          </cell>
          <cell r="B2939" t="str">
            <v>05</v>
          </cell>
          <cell r="C2939" t="str">
            <v>Estrie</v>
          </cell>
          <cell r="D2939" t="str">
            <v>Boulanger(Sylvain)</v>
          </cell>
          <cell r="E2939" t="str">
            <v>Dulac(Christine)</v>
          </cell>
          <cell r="F2939" t="str">
            <v>223, Rang 1</v>
          </cell>
          <cell r="G2939" t="str">
            <v>Lambton</v>
          </cell>
          <cell r="H2939" t="str">
            <v>G0M1H0</v>
          </cell>
          <cell r="I2939">
            <v>418</v>
          </cell>
          <cell r="J2939">
            <v>4862925</v>
          </cell>
          <cell r="K2939">
            <v>41</v>
          </cell>
          <cell r="L2939">
            <v>11986</v>
          </cell>
          <cell r="M2939">
            <v>33</v>
          </cell>
          <cell r="N2939">
            <v>10465</v>
          </cell>
        </row>
        <row r="2940">
          <cell r="A2940">
            <v>1501592</v>
          </cell>
          <cell r="B2940" t="str">
            <v>12</v>
          </cell>
          <cell r="C2940" t="str">
            <v>Chaudière-Appalaches</v>
          </cell>
          <cell r="D2940" t="str">
            <v>Boutin(Roland)</v>
          </cell>
          <cell r="F2940" t="str">
            <v>180, rang Sainte-Évelyne</v>
          </cell>
          <cell r="G2940" t="str">
            <v>Saint-Georges (de Beauce)</v>
          </cell>
          <cell r="H2940" t="str">
            <v>G0M1E0</v>
          </cell>
          <cell r="I2940">
            <v>418</v>
          </cell>
          <cell r="J2940">
            <v>2284843</v>
          </cell>
          <cell r="K2940">
            <v>22</v>
          </cell>
          <cell r="L2940">
            <v>2291</v>
          </cell>
          <cell r="M2940">
            <v>19</v>
          </cell>
          <cell r="N2940">
            <v>2041</v>
          </cell>
        </row>
        <row r="2941">
          <cell r="A2941">
            <v>1501618</v>
          </cell>
          <cell r="B2941" t="str">
            <v>12</v>
          </cell>
          <cell r="C2941" t="str">
            <v>Chaudière-Appalaches</v>
          </cell>
          <cell r="D2941" t="str">
            <v>Brochu(Jacques)</v>
          </cell>
          <cell r="F2941" t="str">
            <v>5215, 175e Rue</v>
          </cell>
          <cell r="G2941" t="str">
            <v>Saint-Georges (de Beauce)</v>
          </cell>
          <cell r="H2941" t="str">
            <v>G5Y5B9</v>
          </cell>
          <cell r="I2941">
            <v>418</v>
          </cell>
          <cell r="J2941">
            <v>2287465</v>
          </cell>
          <cell r="K2941">
            <v>12</v>
          </cell>
          <cell r="L2941">
            <v>987</v>
          </cell>
        </row>
        <row r="2942">
          <cell r="A2942">
            <v>1501675</v>
          </cell>
          <cell r="B2942" t="str">
            <v>12</v>
          </cell>
          <cell r="C2942" t="str">
            <v>Chaudière-Appalaches</v>
          </cell>
          <cell r="D2942" t="str">
            <v>Cliche(Jacques)</v>
          </cell>
          <cell r="F2942" t="str">
            <v>416, Route 108</v>
          </cell>
          <cell r="G2942" t="str">
            <v>Saint-Victor</v>
          </cell>
          <cell r="H2942" t="str">
            <v>G0M2B0</v>
          </cell>
          <cell r="I2942">
            <v>418</v>
          </cell>
          <cell r="J2942">
            <v>5886643</v>
          </cell>
          <cell r="K2942">
            <v>28</v>
          </cell>
          <cell r="L2942">
            <v>3629</v>
          </cell>
          <cell r="M2942">
            <v>32</v>
          </cell>
          <cell r="N2942">
            <v>3629</v>
          </cell>
        </row>
        <row r="2943">
          <cell r="A2943">
            <v>1501683</v>
          </cell>
          <cell r="B2943" t="str">
            <v>12</v>
          </cell>
          <cell r="C2943" t="str">
            <v>Chaudière-Appalaches</v>
          </cell>
          <cell r="D2943" t="str">
            <v>Cloutier(Gaston)</v>
          </cell>
          <cell r="F2943" t="str">
            <v>465, rang St-Étienne</v>
          </cell>
          <cell r="G2943" t="str">
            <v>Saint-Alfred</v>
          </cell>
          <cell r="H2943" t="str">
            <v>G0M1L0</v>
          </cell>
          <cell r="I2943">
            <v>418</v>
          </cell>
          <cell r="J2943">
            <v>7743125</v>
          </cell>
          <cell r="K2943">
            <v>16</v>
          </cell>
          <cell r="L2943">
            <v>1524</v>
          </cell>
          <cell r="M2943">
            <v>17</v>
          </cell>
          <cell r="N2943">
            <v>2517</v>
          </cell>
        </row>
        <row r="2944">
          <cell r="A2944">
            <v>1501733</v>
          </cell>
          <cell r="B2944" t="str">
            <v>12</v>
          </cell>
          <cell r="C2944" t="str">
            <v>Chaudière-Appalaches</v>
          </cell>
          <cell r="D2944" t="str">
            <v>Décoste(Jean-Pierre)</v>
          </cell>
          <cell r="F2944" t="str">
            <v>510, Rang 7</v>
          </cell>
          <cell r="G2944" t="str">
            <v>Saint-Gédeon-de-Beauce</v>
          </cell>
          <cell r="H2944" t="str">
            <v>G0M1T0</v>
          </cell>
          <cell r="I2944">
            <v>418</v>
          </cell>
          <cell r="J2944">
            <v>5826454</v>
          </cell>
          <cell r="K2944">
            <v>14</v>
          </cell>
          <cell r="L2944">
            <v>680</v>
          </cell>
          <cell r="M2944">
            <v>19</v>
          </cell>
          <cell r="N2944">
            <v>3422</v>
          </cell>
        </row>
        <row r="2945">
          <cell r="A2945">
            <v>1501774</v>
          </cell>
          <cell r="B2945" t="str">
            <v>12</v>
          </cell>
          <cell r="C2945" t="str">
            <v>Chaudière-Appalaches</v>
          </cell>
          <cell r="D2945" t="str">
            <v>Doyon(Roger)</v>
          </cell>
          <cell r="E2945" t="str">
            <v>Doyon(Roger)</v>
          </cell>
          <cell r="F2945" t="str">
            <v>101, Route 269</v>
          </cell>
          <cell r="G2945" t="str">
            <v>Saint-Honoré-de-Shenley</v>
          </cell>
          <cell r="H2945" t="str">
            <v>G0M1V0</v>
          </cell>
          <cell r="I2945">
            <v>418</v>
          </cell>
          <cell r="J2945">
            <v>4856960</v>
          </cell>
          <cell r="K2945">
            <v>14</v>
          </cell>
          <cell r="L2945">
            <v>325</v>
          </cell>
          <cell r="M2945">
            <v>18</v>
          </cell>
          <cell r="N2945">
            <v>560</v>
          </cell>
        </row>
        <row r="2946">
          <cell r="A2946">
            <v>1501923</v>
          </cell>
          <cell r="B2946" t="str">
            <v>16</v>
          </cell>
          <cell r="C2946" t="str">
            <v>Montérégie</v>
          </cell>
          <cell r="D2946" t="str">
            <v>2635-3755 Québec inc.</v>
          </cell>
          <cell r="E2946" t="str">
            <v>Renaud(Pierre)</v>
          </cell>
          <cell r="F2946" t="str">
            <v>102, Lost Nation</v>
          </cell>
          <cell r="G2946" t="str">
            <v>Huntingdon</v>
          </cell>
          <cell r="H2946" t="str">
            <v>J0S1H0</v>
          </cell>
          <cell r="I2946">
            <v>450</v>
          </cell>
          <cell r="J2946">
            <v>2644033</v>
          </cell>
          <cell r="K2946">
            <v>16</v>
          </cell>
          <cell r="L2946">
            <v>2858</v>
          </cell>
          <cell r="M2946">
            <v>20</v>
          </cell>
          <cell r="N2946">
            <v>2467</v>
          </cell>
        </row>
        <row r="2947">
          <cell r="A2947">
            <v>1502210</v>
          </cell>
          <cell r="B2947" t="str">
            <v>12</v>
          </cell>
          <cell r="C2947" t="str">
            <v>Chaudière-Appalaches</v>
          </cell>
          <cell r="D2947" t="str">
            <v>Gagné(Émilien)</v>
          </cell>
          <cell r="F2947" t="str">
            <v>120, rang 9, C.P. 492</v>
          </cell>
          <cell r="G2947" t="str">
            <v>Saint-Gédeon-de-Beauce</v>
          </cell>
          <cell r="H2947" t="str">
            <v>G0M1T0</v>
          </cell>
          <cell r="I2947">
            <v>418</v>
          </cell>
          <cell r="J2947">
            <v>5823653</v>
          </cell>
          <cell r="K2947">
            <v>15</v>
          </cell>
          <cell r="L2947">
            <v>2746</v>
          </cell>
          <cell r="M2947">
            <v>15</v>
          </cell>
          <cell r="N2947">
            <v>340</v>
          </cell>
        </row>
        <row r="2948">
          <cell r="A2948">
            <v>1502244</v>
          </cell>
          <cell r="B2948" t="str">
            <v>12</v>
          </cell>
          <cell r="C2948" t="str">
            <v>Chaudière-Appalaches</v>
          </cell>
          <cell r="D2948" t="str">
            <v>Gagné(Laurent-Paul)</v>
          </cell>
          <cell r="F2948" t="str">
            <v>369, Rang 4</v>
          </cell>
          <cell r="G2948" t="str">
            <v>Saint-Gédeon-de-Beauce</v>
          </cell>
          <cell r="H2948" t="str">
            <v>G0M1T0</v>
          </cell>
          <cell r="I2948">
            <v>418</v>
          </cell>
          <cell r="J2948">
            <v>5823795</v>
          </cell>
          <cell r="K2948">
            <v>14</v>
          </cell>
          <cell r="L2948">
            <v>1813</v>
          </cell>
          <cell r="M2948">
            <v>15</v>
          </cell>
        </row>
        <row r="2949">
          <cell r="A2949">
            <v>1502285</v>
          </cell>
          <cell r="B2949" t="str">
            <v>02</v>
          </cell>
          <cell r="C2949" t="str">
            <v>Saguenay-Lac-Saint-Jean</v>
          </cell>
          <cell r="D2949" t="str">
            <v>Roy(Serge)</v>
          </cell>
          <cell r="F2949" t="str">
            <v>589 rang 4</v>
          </cell>
          <cell r="G2949" t="str">
            <v>Saint-Charles-de-Bourget</v>
          </cell>
          <cell r="H2949" t="str">
            <v>G0V1G0</v>
          </cell>
          <cell r="I2949">
            <v>418</v>
          </cell>
          <cell r="J2949">
            <v>6722027</v>
          </cell>
          <cell r="K2949">
            <v>20</v>
          </cell>
          <cell r="L2949">
            <v>1021</v>
          </cell>
          <cell r="M2949">
            <v>21</v>
          </cell>
          <cell r="N2949">
            <v>3005</v>
          </cell>
        </row>
        <row r="2950">
          <cell r="A2950">
            <v>1502301</v>
          </cell>
          <cell r="B2950" t="str">
            <v>12</v>
          </cell>
          <cell r="C2950" t="str">
            <v>Chaudière-Appalaches</v>
          </cell>
          <cell r="D2950" t="str">
            <v>Gagnon(Jean-Guy)</v>
          </cell>
          <cell r="F2950" t="str">
            <v>871 Grand Rang Est</v>
          </cell>
          <cell r="G2950" t="str">
            <v>Sainte-Justine</v>
          </cell>
          <cell r="H2950" t="str">
            <v>G0R1Y0</v>
          </cell>
          <cell r="I2950">
            <v>418</v>
          </cell>
          <cell r="J2950">
            <v>3833739</v>
          </cell>
          <cell r="K2950">
            <v>23</v>
          </cell>
          <cell r="L2950">
            <v>5147</v>
          </cell>
          <cell r="M2950">
            <v>19</v>
          </cell>
          <cell r="N2950">
            <v>5156</v>
          </cell>
        </row>
        <row r="2951">
          <cell r="A2951">
            <v>1502350</v>
          </cell>
          <cell r="B2951" t="str">
            <v>02</v>
          </cell>
          <cell r="C2951" t="str">
            <v>Saguenay-Lac-Saint-Jean</v>
          </cell>
          <cell r="D2951" t="str">
            <v>Gagnon(Jean-Pierre)</v>
          </cell>
          <cell r="F2951" t="str">
            <v>122 rang St-Louis</v>
          </cell>
          <cell r="G2951" t="str">
            <v>Saint-Fulgence</v>
          </cell>
          <cell r="H2951" t="str">
            <v>G0V1S0</v>
          </cell>
          <cell r="I2951">
            <v>418</v>
          </cell>
          <cell r="J2951">
            <v>6749232</v>
          </cell>
          <cell r="K2951">
            <v>37</v>
          </cell>
          <cell r="L2951">
            <v>1344</v>
          </cell>
          <cell r="M2951">
            <v>30</v>
          </cell>
          <cell r="N2951">
            <v>8054</v>
          </cell>
        </row>
        <row r="2952">
          <cell r="A2952">
            <v>1502368</v>
          </cell>
          <cell r="B2952" t="str">
            <v>16</v>
          </cell>
          <cell r="C2952" t="str">
            <v>Montérégie</v>
          </cell>
          <cell r="D2952" t="str">
            <v>Bourelle(Claude)</v>
          </cell>
          <cell r="F2952" t="str">
            <v>2899 chemin Vail</v>
          </cell>
          <cell r="G2952" t="str">
            <v>Dunham</v>
          </cell>
          <cell r="H2952" t="str">
            <v>J0E1M0</v>
          </cell>
          <cell r="I2952">
            <v>450</v>
          </cell>
          <cell r="J2952">
            <v>2639367</v>
          </cell>
          <cell r="K2952">
            <v>20</v>
          </cell>
          <cell r="L2952">
            <v>2771</v>
          </cell>
          <cell r="M2952">
            <v>22</v>
          </cell>
          <cell r="N2952">
            <v>2771</v>
          </cell>
        </row>
        <row r="2953">
          <cell r="A2953">
            <v>1502376</v>
          </cell>
          <cell r="B2953" t="str">
            <v>12</v>
          </cell>
          <cell r="C2953" t="str">
            <v>Chaudière-Appalaches</v>
          </cell>
          <cell r="D2953" t="str">
            <v>Gilbert(Damien)</v>
          </cell>
          <cell r="F2953" t="str">
            <v>6465, 175e Rue</v>
          </cell>
          <cell r="G2953" t="str">
            <v>Saint-Georges (de Beauce)</v>
          </cell>
          <cell r="H2953" t="str">
            <v>G5Y5B9</v>
          </cell>
          <cell r="I2953">
            <v>418</v>
          </cell>
          <cell r="J2953">
            <v>2264866</v>
          </cell>
          <cell r="K2953">
            <v>49</v>
          </cell>
          <cell r="L2953">
            <v>9409</v>
          </cell>
          <cell r="M2953">
            <v>46</v>
          </cell>
          <cell r="N2953">
            <v>10880</v>
          </cell>
        </row>
        <row r="2954">
          <cell r="A2954">
            <v>1502483</v>
          </cell>
          <cell r="B2954" t="str">
            <v>12</v>
          </cell>
          <cell r="C2954" t="str">
            <v>Chaudière-Appalaches</v>
          </cell>
          <cell r="D2954" t="str">
            <v>Gilbert(Valère)</v>
          </cell>
          <cell r="F2954" t="str">
            <v>3350, 175e Rue</v>
          </cell>
          <cell r="G2954" t="str">
            <v>Saint-Georges (de Beauce)</v>
          </cell>
          <cell r="H2954" t="str">
            <v>G5Y5B9</v>
          </cell>
          <cell r="I2954">
            <v>418</v>
          </cell>
          <cell r="J2954">
            <v>2284636</v>
          </cell>
          <cell r="K2954">
            <v>20</v>
          </cell>
        </row>
        <row r="2955">
          <cell r="A2955">
            <v>1502517</v>
          </cell>
          <cell r="B2955" t="str">
            <v>12</v>
          </cell>
          <cell r="C2955" t="str">
            <v>Chaudière-Appalaches</v>
          </cell>
          <cell r="D2955" t="str">
            <v>Giroux(Simon)</v>
          </cell>
          <cell r="F2955" t="str">
            <v>105, Rang 9</v>
          </cell>
          <cell r="G2955" t="str">
            <v>Saint-Gédeon-de-Beauce</v>
          </cell>
          <cell r="H2955" t="str">
            <v>G0M1T0</v>
          </cell>
          <cell r="I2955">
            <v>418</v>
          </cell>
          <cell r="J2955">
            <v>5823710</v>
          </cell>
          <cell r="K2955">
            <v>39</v>
          </cell>
          <cell r="L2955">
            <v>4345</v>
          </cell>
          <cell r="M2955">
            <v>40</v>
          </cell>
          <cell r="N2955">
            <v>4668</v>
          </cell>
        </row>
        <row r="2956">
          <cell r="A2956">
            <v>1502525</v>
          </cell>
          <cell r="B2956" t="str">
            <v>12</v>
          </cell>
          <cell r="C2956" t="str">
            <v>Chaudière-Appalaches</v>
          </cell>
          <cell r="D2956" t="str">
            <v>Giroux(Thérèse)</v>
          </cell>
          <cell r="F2956" t="str">
            <v>209, Rang 9</v>
          </cell>
          <cell r="G2956" t="str">
            <v>Saint-Gédeon-de-Beauce</v>
          </cell>
          <cell r="H2956" t="str">
            <v>G0M1T0</v>
          </cell>
          <cell r="I2956">
            <v>418</v>
          </cell>
          <cell r="J2956">
            <v>5823765</v>
          </cell>
          <cell r="K2956">
            <v>31</v>
          </cell>
          <cell r="L2956">
            <v>569</v>
          </cell>
          <cell r="M2956">
            <v>29</v>
          </cell>
          <cell r="N2956">
            <v>1008</v>
          </cell>
        </row>
        <row r="2957">
          <cell r="A2957">
            <v>1502558</v>
          </cell>
          <cell r="B2957" t="str">
            <v>05</v>
          </cell>
          <cell r="C2957" t="str">
            <v>Estrie</v>
          </cell>
          <cell r="D2957" t="str">
            <v>Godbout(Gaétan)</v>
          </cell>
          <cell r="F2957" t="str">
            <v>136, Rang 1</v>
          </cell>
          <cell r="G2957" t="str">
            <v>Saint-Ludger</v>
          </cell>
          <cell r="H2957" t="str">
            <v>G0M1W0</v>
          </cell>
          <cell r="I2957">
            <v>819</v>
          </cell>
          <cell r="J2957">
            <v>5485781</v>
          </cell>
          <cell r="K2957">
            <v>58</v>
          </cell>
          <cell r="L2957">
            <v>3667</v>
          </cell>
          <cell r="M2957">
            <v>54</v>
          </cell>
          <cell r="N2957">
            <v>2484</v>
          </cell>
        </row>
        <row r="2958">
          <cell r="A2958">
            <v>1502574</v>
          </cell>
          <cell r="B2958" t="str">
            <v>05</v>
          </cell>
          <cell r="C2958" t="str">
            <v>Estrie</v>
          </cell>
          <cell r="D2958" t="str">
            <v>Gosselin(Luce)</v>
          </cell>
          <cell r="F2958" t="str">
            <v>256, rang Ludgine</v>
          </cell>
          <cell r="G2958" t="str">
            <v>Lac-Drolet</v>
          </cell>
          <cell r="H2958" t="str">
            <v>G0Y1C0</v>
          </cell>
          <cell r="I2958">
            <v>819</v>
          </cell>
          <cell r="J2958">
            <v>5492555</v>
          </cell>
          <cell r="K2958">
            <v>15</v>
          </cell>
          <cell r="L2958">
            <v>2158</v>
          </cell>
          <cell r="M2958">
            <v>15</v>
          </cell>
          <cell r="N2958">
            <v>1686</v>
          </cell>
        </row>
        <row r="2959">
          <cell r="A2959">
            <v>1502590</v>
          </cell>
          <cell r="B2959" t="str">
            <v>12</v>
          </cell>
          <cell r="C2959" t="str">
            <v>Chaudière-Appalaches</v>
          </cell>
          <cell r="D2959" t="str">
            <v>Grenier(Richard)</v>
          </cell>
          <cell r="F2959" t="str">
            <v>9435, rang Ste-Marguerite</v>
          </cell>
          <cell r="G2959" t="str">
            <v>Saint-Philibert</v>
          </cell>
          <cell r="H2959" t="str">
            <v>G0M1X0</v>
          </cell>
          <cell r="I2959">
            <v>418</v>
          </cell>
          <cell r="J2959">
            <v>2279582</v>
          </cell>
          <cell r="K2959">
            <v>19</v>
          </cell>
          <cell r="L2959">
            <v>584</v>
          </cell>
          <cell r="M2959">
            <v>21</v>
          </cell>
          <cell r="N2959">
            <v>4182</v>
          </cell>
        </row>
        <row r="2960">
          <cell r="A2960">
            <v>1502624</v>
          </cell>
          <cell r="B2960" t="str">
            <v>12</v>
          </cell>
          <cell r="C2960" t="str">
            <v>Chaudière-Appalaches</v>
          </cell>
          <cell r="D2960" t="str">
            <v>Grondin(Marquis)</v>
          </cell>
          <cell r="F2960" t="str">
            <v>632, rang du Lac</v>
          </cell>
          <cell r="G2960" t="str">
            <v>Saint-Évariste-de-Forsyth</v>
          </cell>
          <cell r="H2960" t="str">
            <v>G0M1S0</v>
          </cell>
          <cell r="I2960">
            <v>418</v>
          </cell>
          <cell r="J2960">
            <v>4225621</v>
          </cell>
          <cell r="K2960">
            <v>11</v>
          </cell>
          <cell r="L2960">
            <v>235</v>
          </cell>
        </row>
        <row r="2961">
          <cell r="A2961">
            <v>1502756</v>
          </cell>
          <cell r="B2961" t="str">
            <v>05</v>
          </cell>
          <cell r="C2961" t="str">
            <v>Estrie</v>
          </cell>
          <cell r="D2961" t="str">
            <v>Lacasse(Francis)</v>
          </cell>
          <cell r="F2961" t="str">
            <v>163, Rang 11</v>
          </cell>
          <cell r="G2961" t="str">
            <v>Saint-Robert-Bellarmin</v>
          </cell>
          <cell r="H2961" t="str">
            <v>G0M1T0</v>
          </cell>
          <cell r="I2961">
            <v>418</v>
          </cell>
          <cell r="J2961">
            <v>5823891</v>
          </cell>
          <cell r="K2961">
            <v>23</v>
          </cell>
          <cell r="L2961">
            <v>499</v>
          </cell>
          <cell r="M2961">
            <v>26</v>
          </cell>
          <cell r="N2961">
            <v>499</v>
          </cell>
        </row>
        <row r="2962">
          <cell r="A2962">
            <v>1502772</v>
          </cell>
          <cell r="B2962" t="str">
            <v>05</v>
          </cell>
          <cell r="C2962" t="str">
            <v>Estrie</v>
          </cell>
          <cell r="D2962" t="str">
            <v>Lacroix(Alain)</v>
          </cell>
          <cell r="E2962" t="str">
            <v>Lacroix(Alain)</v>
          </cell>
          <cell r="F2962" t="str">
            <v>277, Principale</v>
          </cell>
          <cell r="G2962" t="str">
            <v>Lambton</v>
          </cell>
          <cell r="H2962" t="str">
            <v>G0M1H0</v>
          </cell>
          <cell r="I2962">
            <v>418</v>
          </cell>
          <cell r="J2962">
            <v>4867666</v>
          </cell>
          <cell r="K2962">
            <v>18</v>
          </cell>
          <cell r="L2962">
            <v>1064</v>
          </cell>
          <cell r="M2962">
            <v>18</v>
          </cell>
          <cell r="N2962">
            <v>3513</v>
          </cell>
        </row>
        <row r="2963">
          <cell r="A2963">
            <v>1502939</v>
          </cell>
          <cell r="B2963" t="str">
            <v>05</v>
          </cell>
          <cell r="C2963" t="str">
            <v>Estrie</v>
          </cell>
          <cell r="D2963" t="str">
            <v>Leclerc(Rosaire)</v>
          </cell>
          <cell r="F2963" t="str">
            <v>130, Rang 9</v>
          </cell>
          <cell r="G2963" t="str">
            <v>Saint-Robert-Bellarmin</v>
          </cell>
          <cell r="H2963" t="str">
            <v>G0M2E0</v>
          </cell>
          <cell r="I2963">
            <v>418</v>
          </cell>
          <cell r="J2963">
            <v>5823201</v>
          </cell>
          <cell r="K2963">
            <v>13</v>
          </cell>
          <cell r="L2963">
            <v>857</v>
          </cell>
        </row>
        <row r="2964">
          <cell r="A2964">
            <v>1502954</v>
          </cell>
          <cell r="B2964" t="str">
            <v>12</v>
          </cell>
          <cell r="C2964" t="str">
            <v>Chaudière-Appalaches</v>
          </cell>
          <cell r="D2964" t="str">
            <v>Lefebvre(Jean-Claude)</v>
          </cell>
          <cell r="F2964" t="str">
            <v>403, rue Principale</v>
          </cell>
          <cell r="G2964" t="str">
            <v>Saint-Théophile</v>
          </cell>
          <cell r="H2964" t="str">
            <v>G0M2A0</v>
          </cell>
          <cell r="I2964">
            <v>418</v>
          </cell>
          <cell r="J2964">
            <v>5973659</v>
          </cell>
          <cell r="K2964">
            <v>11</v>
          </cell>
          <cell r="M2964">
            <v>15</v>
          </cell>
        </row>
        <row r="2965">
          <cell r="A2965">
            <v>1503028</v>
          </cell>
          <cell r="B2965" t="str">
            <v>12</v>
          </cell>
          <cell r="C2965" t="str">
            <v>Chaudière-Appalaches</v>
          </cell>
          <cell r="D2965" t="str">
            <v>Lessard(Michel)</v>
          </cell>
          <cell r="E2965" t="str">
            <v>Trépanier(Lucie)</v>
          </cell>
          <cell r="F2965" t="str">
            <v>465, Rang 3 Nord</v>
          </cell>
          <cell r="G2965" t="str">
            <v>Saint-Victor</v>
          </cell>
          <cell r="H2965" t="str">
            <v>G0M2B0</v>
          </cell>
          <cell r="I2965">
            <v>418</v>
          </cell>
          <cell r="J2965">
            <v>5886940</v>
          </cell>
          <cell r="K2965">
            <v>38</v>
          </cell>
          <cell r="L2965">
            <v>5934</v>
          </cell>
          <cell r="M2965">
            <v>42</v>
          </cell>
          <cell r="N2965">
            <v>7181</v>
          </cell>
        </row>
        <row r="2966">
          <cell r="A2966">
            <v>1503119</v>
          </cell>
          <cell r="B2966" t="str">
            <v>12</v>
          </cell>
          <cell r="C2966" t="str">
            <v>Chaudière-Appalaches</v>
          </cell>
          <cell r="D2966" t="str">
            <v>Maheux(Michel)</v>
          </cell>
          <cell r="F2966" t="str">
            <v>125, Rang 6</v>
          </cell>
          <cell r="G2966" t="str">
            <v>Saint-Gédeon-de-Beauce</v>
          </cell>
          <cell r="H2966" t="str">
            <v>G0M1T0</v>
          </cell>
          <cell r="I2966">
            <v>418</v>
          </cell>
          <cell r="J2966">
            <v>5820045</v>
          </cell>
          <cell r="K2966">
            <v>48</v>
          </cell>
          <cell r="L2966">
            <v>7219</v>
          </cell>
          <cell r="M2966">
            <v>50</v>
          </cell>
          <cell r="N2966">
            <v>8827</v>
          </cell>
        </row>
        <row r="2967">
          <cell r="A2967">
            <v>1503218</v>
          </cell>
          <cell r="B2967" t="str">
            <v>12</v>
          </cell>
          <cell r="C2967" t="str">
            <v>Chaudière-Appalaches</v>
          </cell>
          <cell r="D2967" t="str">
            <v>Mathieu(Jeanne)</v>
          </cell>
          <cell r="F2967" t="str">
            <v>231, 1er rang sud</v>
          </cell>
          <cell r="G2967" t="str">
            <v>Saint-Victor</v>
          </cell>
          <cell r="H2967" t="str">
            <v>G0M2B0</v>
          </cell>
          <cell r="I2967">
            <v>418</v>
          </cell>
          <cell r="J2967">
            <v>5885425</v>
          </cell>
          <cell r="K2967">
            <v>22</v>
          </cell>
          <cell r="L2967">
            <v>1466</v>
          </cell>
          <cell r="M2967">
            <v>25</v>
          </cell>
        </row>
        <row r="2968">
          <cell r="A2968">
            <v>1503283</v>
          </cell>
          <cell r="B2968" t="str">
            <v>12</v>
          </cell>
          <cell r="C2968" t="str">
            <v>Chaudière-Appalaches</v>
          </cell>
          <cell r="D2968" t="str">
            <v>Morin(Richard)</v>
          </cell>
          <cell r="F2968" t="str">
            <v>331, Rang 3 Jersey Sud</v>
          </cell>
          <cell r="G2968" t="str">
            <v>Saint-Martin</v>
          </cell>
          <cell r="H2968" t="str">
            <v>G0M1B0</v>
          </cell>
          <cell r="I2968">
            <v>418</v>
          </cell>
          <cell r="J2968">
            <v>3823676</v>
          </cell>
          <cell r="K2968">
            <v>25</v>
          </cell>
          <cell r="L2968">
            <v>3678</v>
          </cell>
          <cell r="M2968">
            <v>26</v>
          </cell>
          <cell r="N2968">
            <v>4030</v>
          </cell>
        </row>
        <row r="2969">
          <cell r="A2969">
            <v>1503291</v>
          </cell>
          <cell r="B2969" t="str">
            <v>12</v>
          </cell>
          <cell r="C2969" t="str">
            <v>Chaudière-Appalaches</v>
          </cell>
          <cell r="D2969" t="str">
            <v>Morin(Yvon)</v>
          </cell>
          <cell r="F2969" t="str">
            <v>43152,  route des Côtes</v>
          </cell>
          <cell r="G2969" t="str">
            <v>Saint-Zacharie</v>
          </cell>
          <cell r="H2969" t="str">
            <v>G0M2C0</v>
          </cell>
          <cell r="I2969">
            <v>418</v>
          </cell>
          <cell r="J2969">
            <v>5937922</v>
          </cell>
          <cell r="K2969">
            <v>13</v>
          </cell>
        </row>
        <row r="2970">
          <cell r="A2970">
            <v>1503317</v>
          </cell>
          <cell r="B2970" t="str">
            <v>12</v>
          </cell>
          <cell r="C2970" t="str">
            <v>Chaudière-Appalaches</v>
          </cell>
          <cell r="D2970" t="str">
            <v>Nadeau(Marius)</v>
          </cell>
          <cell r="F2970" t="str">
            <v>170, rang 8</v>
          </cell>
          <cell r="G2970" t="str">
            <v>Lac-Etchemin</v>
          </cell>
          <cell r="H2970" t="str">
            <v>G0R1S0</v>
          </cell>
          <cell r="I2970">
            <v>418</v>
          </cell>
          <cell r="J2970">
            <v>6254144</v>
          </cell>
          <cell r="K2970">
            <v>34</v>
          </cell>
          <cell r="L2970">
            <v>7288</v>
          </cell>
          <cell r="M2970">
            <v>30</v>
          </cell>
          <cell r="N2970">
            <v>5177</v>
          </cell>
        </row>
        <row r="2971">
          <cell r="A2971">
            <v>1503366</v>
          </cell>
          <cell r="B2971" t="str">
            <v>12</v>
          </cell>
          <cell r="C2971" t="str">
            <v>Chaudière-Appalaches</v>
          </cell>
          <cell r="D2971" t="str">
            <v>Pépin(Clermont)</v>
          </cell>
          <cell r="F2971" t="str">
            <v>190, rang St-Charles</v>
          </cell>
          <cell r="G2971" t="str">
            <v>Saint-Benoît-Labre</v>
          </cell>
          <cell r="H2971" t="str">
            <v>G0M1P0</v>
          </cell>
          <cell r="I2971">
            <v>418</v>
          </cell>
          <cell r="J2971">
            <v>2286958</v>
          </cell>
          <cell r="K2971">
            <v>13</v>
          </cell>
          <cell r="L2971">
            <v>1013</v>
          </cell>
          <cell r="M2971">
            <v>15</v>
          </cell>
          <cell r="N2971">
            <v>1013</v>
          </cell>
        </row>
        <row r="2972">
          <cell r="A2972">
            <v>1503408</v>
          </cell>
          <cell r="B2972" t="str">
            <v>12</v>
          </cell>
          <cell r="C2972" t="str">
            <v>Chaudière-Appalaches</v>
          </cell>
          <cell r="D2972" t="str">
            <v>Patry(Luc)</v>
          </cell>
          <cell r="F2972" t="str">
            <v>446, rue Champagne</v>
          </cell>
          <cell r="G2972" t="str">
            <v>Saint-Honoré-de-Shenley</v>
          </cell>
          <cell r="H2972" t="str">
            <v>G0M1V0</v>
          </cell>
          <cell r="I2972">
            <v>418</v>
          </cell>
          <cell r="J2972">
            <v>4856652</v>
          </cell>
          <cell r="K2972">
            <v>71</v>
          </cell>
          <cell r="L2972">
            <v>5798</v>
          </cell>
          <cell r="M2972">
            <v>81</v>
          </cell>
          <cell r="N2972">
            <v>10913</v>
          </cell>
        </row>
        <row r="2973">
          <cell r="A2973">
            <v>1503416</v>
          </cell>
          <cell r="B2973" t="str">
            <v>12</v>
          </cell>
          <cell r="C2973" t="str">
            <v>Chaudière-Appalaches</v>
          </cell>
          <cell r="D2973" t="str">
            <v>Perron(Alain)</v>
          </cell>
          <cell r="F2973" t="str">
            <v>641, Rang 4 Sud</v>
          </cell>
          <cell r="G2973" t="str">
            <v>Saint-Honoré-de-Shenley</v>
          </cell>
          <cell r="H2973" t="str">
            <v>G0M1V0</v>
          </cell>
          <cell r="I2973">
            <v>418</v>
          </cell>
          <cell r="J2973">
            <v>4856438</v>
          </cell>
          <cell r="K2973">
            <v>41</v>
          </cell>
          <cell r="L2973">
            <v>6884</v>
          </cell>
          <cell r="M2973">
            <v>38</v>
          </cell>
          <cell r="N2973">
            <v>6218</v>
          </cell>
        </row>
        <row r="2974">
          <cell r="A2974">
            <v>1503432</v>
          </cell>
          <cell r="B2974" t="str">
            <v>12</v>
          </cell>
          <cell r="C2974" t="str">
            <v>Chaudière-Appalaches</v>
          </cell>
          <cell r="D2974" t="str">
            <v>Poirier(Hervé)</v>
          </cell>
          <cell r="F2974" t="str">
            <v>658, rang Grand Shenley</v>
          </cell>
          <cell r="G2974" t="str">
            <v>Saint-Honoré-de-Shenley</v>
          </cell>
          <cell r="H2974" t="str">
            <v>G0M1V0</v>
          </cell>
          <cell r="I2974">
            <v>418</v>
          </cell>
          <cell r="J2974">
            <v>4856887</v>
          </cell>
          <cell r="K2974">
            <v>17</v>
          </cell>
          <cell r="L2974">
            <v>340</v>
          </cell>
          <cell r="M2974">
            <v>18</v>
          </cell>
          <cell r="N2974">
            <v>248</v>
          </cell>
        </row>
        <row r="2975">
          <cell r="A2975">
            <v>1503531</v>
          </cell>
          <cell r="B2975" t="str">
            <v>12</v>
          </cell>
          <cell r="C2975" t="str">
            <v>Chaudière-Appalaches</v>
          </cell>
          <cell r="D2975" t="str">
            <v>Poulin(Michel)</v>
          </cell>
          <cell r="F2975" t="str">
            <v>443, Route 204</v>
          </cell>
          <cell r="G2975" t="str">
            <v>Saint-Camille-de-Lellis</v>
          </cell>
          <cell r="H2975" t="str">
            <v>G0R2S0</v>
          </cell>
          <cell r="I2975">
            <v>418</v>
          </cell>
          <cell r="J2975">
            <v>5952329</v>
          </cell>
          <cell r="K2975">
            <v>11</v>
          </cell>
        </row>
        <row r="2976">
          <cell r="A2976">
            <v>1503549</v>
          </cell>
          <cell r="B2976" t="str">
            <v>12</v>
          </cell>
          <cell r="C2976" t="str">
            <v>Chaudière-Appalaches</v>
          </cell>
          <cell r="D2976" t="str">
            <v>Poulin(Yves)</v>
          </cell>
          <cell r="F2976" t="str">
            <v>626, rang St-Joseph</v>
          </cell>
          <cell r="G2976" t="str">
            <v>Beauceville</v>
          </cell>
          <cell r="H2976" t="str">
            <v>G0M1A0</v>
          </cell>
          <cell r="I2976">
            <v>418</v>
          </cell>
          <cell r="J2976">
            <v>7749210</v>
          </cell>
          <cell r="K2976">
            <v>43</v>
          </cell>
          <cell r="L2976">
            <v>5555</v>
          </cell>
          <cell r="M2976">
            <v>38</v>
          </cell>
          <cell r="N2976">
            <v>6054</v>
          </cell>
        </row>
        <row r="2977">
          <cell r="A2977">
            <v>1503580</v>
          </cell>
          <cell r="B2977" t="str">
            <v>12</v>
          </cell>
          <cell r="C2977" t="str">
            <v>Chaudière-Appalaches</v>
          </cell>
          <cell r="D2977" t="str">
            <v>Poulin(Yves)</v>
          </cell>
          <cell r="F2977" t="str">
            <v>110, Rang 7 Nord</v>
          </cell>
          <cell r="G2977" t="str">
            <v>Saint-Victor</v>
          </cell>
          <cell r="H2977" t="str">
            <v>G0M2B0</v>
          </cell>
          <cell r="I2977">
            <v>418</v>
          </cell>
          <cell r="J2977">
            <v>4845522</v>
          </cell>
          <cell r="K2977">
            <v>75</v>
          </cell>
          <cell r="L2977">
            <v>16967</v>
          </cell>
          <cell r="M2977">
            <v>93</v>
          </cell>
          <cell r="N2977">
            <v>21053</v>
          </cell>
        </row>
        <row r="2978">
          <cell r="A2978">
            <v>1503689</v>
          </cell>
          <cell r="B2978" t="str">
            <v>12</v>
          </cell>
          <cell r="C2978" t="str">
            <v>Chaudière-Appalaches</v>
          </cell>
          <cell r="D2978" t="str">
            <v>Rodrigue(Mario)</v>
          </cell>
          <cell r="F2978" t="str">
            <v>430, Rang 11 Nord</v>
          </cell>
          <cell r="G2978" t="str">
            <v>Saint-Éphrem-de-Beauce</v>
          </cell>
          <cell r="H2978" t="str">
            <v>G0M1R0</v>
          </cell>
          <cell r="I2978">
            <v>418</v>
          </cell>
          <cell r="J2978">
            <v>4845713</v>
          </cell>
          <cell r="K2978">
            <v>70</v>
          </cell>
          <cell r="L2978">
            <v>16942</v>
          </cell>
          <cell r="M2978">
            <v>57</v>
          </cell>
          <cell r="N2978">
            <v>16838</v>
          </cell>
        </row>
        <row r="2979">
          <cell r="A2979">
            <v>1503796</v>
          </cell>
          <cell r="B2979" t="str">
            <v>03</v>
          </cell>
          <cell r="C2979" t="str">
            <v>Capitale-Nationale</v>
          </cell>
          <cell r="D2979" t="str">
            <v>Dussault(Caroline)</v>
          </cell>
          <cell r="E2979" t="str">
            <v>Dussault(Caroline)</v>
          </cell>
          <cell r="F2979" t="str">
            <v>1760, boul. Dussault</v>
          </cell>
          <cell r="G2979" t="str">
            <v>Saint-Marc-des-Carrières</v>
          </cell>
          <cell r="H2979" t="str">
            <v>G0A4B0</v>
          </cell>
          <cell r="I2979">
            <v>418</v>
          </cell>
          <cell r="J2979">
            <v>2683312</v>
          </cell>
          <cell r="K2979">
            <v>25</v>
          </cell>
          <cell r="L2979">
            <v>790</v>
          </cell>
          <cell r="M2979">
            <v>32</v>
          </cell>
          <cell r="N2979">
            <v>4548</v>
          </cell>
        </row>
        <row r="2980">
          <cell r="A2980">
            <v>1503879</v>
          </cell>
          <cell r="B2980" t="str">
            <v>05</v>
          </cell>
          <cell r="C2980" t="str">
            <v>Estrie</v>
          </cell>
          <cell r="D2980" t="str">
            <v>Roy(Mario)</v>
          </cell>
          <cell r="E2980" t="str">
            <v>Roy(Mario)</v>
          </cell>
          <cell r="F2980" t="str">
            <v>123, ave de la Rivière</v>
          </cell>
          <cell r="G2980" t="str">
            <v>Courcelles</v>
          </cell>
          <cell r="H2980" t="str">
            <v>G0M1C0</v>
          </cell>
          <cell r="I2980">
            <v>418</v>
          </cell>
          <cell r="J2980">
            <v>4835680</v>
          </cell>
          <cell r="K2980">
            <v>89</v>
          </cell>
          <cell r="L2980">
            <v>13976</v>
          </cell>
          <cell r="M2980">
            <v>90</v>
          </cell>
          <cell r="N2980">
            <v>19745</v>
          </cell>
        </row>
        <row r="2981">
          <cell r="A2981">
            <v>1503903</v>
          </cell>
          <cell r="B2981" t="str">
            <v>12</v>
          </cell>
          <cell r="C2981" t="str">
            <v>Chaudière-Appalaches</v>
          </cell>
          <cell r="D2981" t="str">
            <v>Roy(Martin)</v>
          </cell>
          <cell r="F2981" t="str">
            <v>6591, Rang 6</v>
          </cell>
          <cell r="G2981" t="str">
            <v>Saint-Zacharie</v>
          </cell>
          <cell r="H2981" t="str">
            <v>G0M2C0</v>
          </cell>
          <cell r="I2981">
            <v>418</v>
          </cell>
          <cell r="J2981">
            <v>5936933</v>
          </cell>
          <cell r="K2981">
            <v>19</v>
          </cell>
          <cell r="L2981">
            <v>1764</v>
          </cell>
          <cell r="M2981">
            <v>18</v>
          </cell>
          <cell r="N2981">
            <v>1764</v>
          </cell>
        </row>
        <row r="2982">
          <cell r="A2982">
            <v>1504034</v>
          </cell>
          <cell r="B2982" t="str">
            <v>12</v>
          </cell>
          <cell r="C2982" t="str">
            <v>Chaudière-Appalaches</v>
          </cell>
          <cell r="D2982" t="str">
            <v>Turcotte(Gilles)</v>
          </cell>
          <cell r="F2982" t="str">
            <v>275, Rang 4</v>
          </cell>
          <cell r="G2982" t="str">
            <v>Saint-Georges (de Beauce)</v>
          </cell>
          <cell r="H2982" t="str">
            <v>G0M1E0</v>
          </cell>
          <cell r="I2982">
            <v>418</v>
          </cell>
          <cell r="J2982">
            <v>2270695</v>
          </cell>
          <cell r="K2982">
            <v>29</v>
          </cell>
          <cell r="L2982">
            <v>835</v>
          </cell>
        </row>
        <row r="2983">
          <cell r="A2983">
            <v>1504059</v>
          </cell>
          <cell r="B2983" t="str">
            <v>12</v>
          </cell>
          <cell r="C2983" t="str">
            <v>Chaudière-Appalaches</v>
          </cell>
          <cell r="D2983" t="str">
            <v>Turmel(Gonzague)</v>
          </cell>
          <cell r="F2983" t="str">
            <v>656, route du Golf</v>
          </cell>
          <cell r="G2983" t="str">
            <v>Lac-Etchemin</v>
          </cell>
          <cell r="H2983" t="str">
            <v>G0R1S0</v>
          </cell>
          <cell r="I2983">
            <v>418</v>
          </cell>
          <cell r="J2983">
            <v>6254031</v>
          </cell>
          <cell r="K2983">
            <v>101</v>
          </cell>
          <cell r="L2983">
            <v>21140</v>
          </cell>
          <cell r="M2983">
            <v>103</v>
          </cell>
          <cell r="N2983">
            <v>25696</v>
          </cell>
        </row>
        <row r="2984">
          <cell r="A2984">
            <v>1504133</v>
          </cell>
          <cell r="B2984" t="str">
            <v>03</v>
          </cell>
          <cell r="C2984" t="str">
            <v>Capitale-Nationale</v>
          </cell>
          <cell r="D2984" t="str">
            <v>Ferme Nor-Dik S.E.N.C.</v>
          </cell>
          <cell r="E2984" t="str">
            <v>Gaudreault(Dominic)</v>
          </cell>
          <cell r="F2984" t="str">
            <v>66, rang Sainte-Marie</v>
          </cell>
          <cell r="G2984" t="str">
            <v>Les Éboulements</v>
          </cell>
          <cell r="H2984" t="str">
            <v>G0A2M0</v>
          </cell>
          <cell r="I2984">
            <v>418</v>
          </cell>
          <cell r="J2984">
            <v>6352719</v>
          </cell>
          <cell r="K2984">
            <v>104</v>
          </cell>
          <cell r="L2984">
            <v>17104</v>
          </cell>
          <cell r="M2984">
            <v>104</v>
          </cell>
          <cell r="N2984">
            <v>26262</v>
          </cell>
        </row>
        <row r="2985">
          <cell r="A2985">
            <v>1504141</v>
          </cell>
          <cell r="B2985" t="str">
            <v>12</v>
          </cell>
          <cell r="C2985" t="str">
            <v>Chaudière-Appalaches</v>
          </cell>
          <cell r="D2985" t="str">
            <v>Veilleux(Henri)</v>
          </cell>
          <cell r="F2985" t="str">
            <v>220, Rang 4</v>
          </cell>
          <cell r="G2985" t="str">
            <v>Saint-Gédeon-de-Beauce</v>
          </cell>
          <cell r="H2985" t="str">
            <v>G0M1T0</v>
          </cell>
          <cell r="I2985">
            <v>418</v>
          </cell>
          <cell r="J2985">
            <v>5823204</v>
          </cell>
          <cell r="K2985">
            <v>15</v>
          </cell>
        </row>
        <row r="2986">
          <cell r="A2986">
            <v>1504208</v>
          </cell>
          <cell r="B2986" t="str">
            <v>12</v>
          </cell>
          <cell r="C2986" t="str">
            <v>Chaudière-Appalaches</v>
          </cell>
          <cell r="D2986" t="str">
            <v>Veilleux(Pierre)</v>
          </cell>
          <cell r="F2986" t="str">
            <v>3755, 127e Rue</v>
          </cell>
          <cell r="G2986" t="str">
            <v>Saint-Georges (de Beauce)</v>
          </cell>
          <cell r="H2986" t="str">
            <v>G5Y5B9</v>
          </cell>
          <cell r="I2986">
            <v>418</v>
          </cell>
          <cell r="J2986">
            <v>2284470</v>
          </cell>
          <cell r="K2986">
            <v>16</v>
          </cell>
          <cell r="L2986">
            <v>1735</v>
          </cell>
        </row>
        <row r="2987">
          <cell r="A2987">
            <v>1504281</v>
          </cell>
          <cell r="B2987" t="str">
            <v>08</v>
          </cell>
          <cell r="C2987" t="str">
            <v>Abitibi-Témiscamingue</v>
          </cell>
          <cell r="D2987" t="str">
            <v>Ferme Mario Chouinard et L. Nolet</v>
          </cell>
          <cell r="E2987" t="str">
            <v>Nolet(Mario Chouinard et Lucie)</v>
          </cell>
          <cell r="F2987" t="str">
            <v>428, Route 386</v>
          </cell>
          <cell r="G2987" t="str">
            <v>Landrienne</v>
          </cell>
          <cell r="H2987" t="str">
            <v>J0Y1V0</v>
          </cell>
          <cell r="I2987">
            <v>819</v>
          </cell>
          <cell r="J2987">
            <v>7322216</v>
          </cell>
          <cell r="K2987">
            <v>16</v>
          </cell>
          <cell r="L2987">
            <v>1768</v>
          </cell>
          <cell r="M2987">
            <v>21</v>
          </cell>
          <cell r="N2987">
            <v>4536</v>
          </cell>
        </row>
        <row r="2988">
          <cell r="A2988">
            <v>1504745</v>
          </cell>
          <cell r="B2988" t="str">
            <v>01</v>
          </cell>
          <cell r="C2988" t="str">
            <v>Bas-Saint-Laurent</v>
          </cell>
          <cell r="D2988" t="str">
            <v>Ferme Gauthier et Frères enr.</v>
          </cell>
          <cell r="E2988" t="str">
            <v>Gauthier(Alain et Germain)</v>
          </cell>
          <cell r="F2988" t="str">
            <v>9 rang du Lac</v>
          </cell>
          <cell r="G2988" t="str">
            <v>Matane</v>
          </cell>
          <cell r="H2988" t="str">
            <v>G4W9B8</v>
          </cell>
          <cell r="I2988">
            <v>418</v>
          </cell>
          <cell r="J2988">
            <v>5626930</v>
          </cell>
          <cell r="K2988">
            <v>37</v>
          </cell>
          <cell r="L2988">
            <v>4796</v>
          </cell>
          <cell r="M2988">
            <v>37</v>
          </cell>
          <cell r="N2988">
            <v>9895</v>
          </cell>
        </row>
        <row r="2989">
          <cell r="A2989">
            <v>1504786</v>
          </cell>
          <cell r="B2989" t="str">
            <v>08</v>
          </cell>
          <cell r="C2989" t="str">
            <v>Abitibi-Témiscamingue</v>
          </cell>
          <cell r="D2989" t="str">
            <v>Frenette(Gérard)</v>
          </cell>
          <cell r="F2989" t="str">
            <v>215 rang 6 Ouest</v>
          </cell>
          <cell r="G2989" t="str">
            <v>Évain</v>
          </cell>
          <cell r="H2989" t="str">
            <v>J0Z1Y0</v>
          </cell>
          <cell r="I2989">
            <v>819</v>
          </cell>
          <cell r="J2989">
            <v>7682700</v>
          </cell>
          <cell r="K2989">
            <v>58</v>
          </cell>
          <cell r="L2989">
            <v>12291</v>
          </cell>
          <cell r="M2989">
            <v>60</v>
          </cell>
          <cell r="N2989">
            <v>12323</v>
          </cell>
        </row>
        <row r="2990">
          <cell r="A2990">
            <v>1504802</v>
          </cell>
          <cell r="B2990" t="str">
            <v>08</v>
          </cell>
          <cell r="C2990" t="str">
            <v>Abitibi-Témiscamingue</v>
          </cell>
          <cell r="D2990" t="str">
            <v>Frenette(Guy)</v>
          </cell>
          <cell r="F2990" t="str">
            <v>54, du Portage</v>
          </cell>
          <cell r="G2990" t="str">
            <v>Rivière-Héva</v>
          </cell>
          <cell r="H2990" t="str">
            <v>J0Y2H0</v>
          </cell>
          <cell r="I2990">
            <v>819</v>
          </cell>
          <cell r="J2990">
            <v>7353281</v>
          </cell>
          <cell r="K2990">
            <v>17</v>
          </cell>
          <cell r="L2990">
            <v>1774</v>
          </cell>
        </row>
        <row r="2991">
          <cell r="A2991">
            <v>1504836</v>
          </cell>
          <cell r="B2991" t="str">
            <v>08</v>
          </cell>
          <cell r="C2991" t="str">
            <v>Abitibi-Témiscamingue</v>
          </cell>
          <cell r="D2991" t="str">
            <v>Gagnon(Alain)</v>
          </cell>
          <cell r="F2991" t="str">
            <v>938, rang Brodeur</v>
          </cell>
          <cell r="G2991" t="str">
            <v>Laforce</v>
          </cell>
          <cell r="H2991" t="str">
            <v>J0Z2J0</v>
          </cell>
          <cell r="I2991">
            <v>819</v>
          </cell>
          <cell r="J2991">
            <v>7222065</v>
          </cell>
          <cell r="K2991">
            <v>45</v>
          </cell>
          <cell r="L2991">
            <v>3285</v>
          </cell>
          <cell r="M2991">
            <v>40</v>
          </cell>
          <cell r="N2991">
            <v>3788</v>
          </cell>
        </row>
        <row r="2992">
          <cell r="A2992">
            <v>1504919</v>
          </cell>
          <cell r="B2992" t="str">
            <v>04</v>
          </cell>
          <cell r="C2992" t="str">
            <v>Mauricie</v>
          </cell>
          <cell r="D2992" t="str">
            <v>Ferme Bovinoise inc.</v>
          </cell>
          <cell r="E2992" t="str">
            <v>Boivin(René)</v>
          </cell>
          <cell r="F2992" t="str">
            <v>1511, Grand Rang</v>
          </cell>
          <cell r="G2992" t="str">
            <v>Saint-Tite</v>
          </cell>
          <cell r="H2992" t="str">
            <v>G0X3H0</v>
          </cell>
          <cell r="I2992">
            <v>418</v>
          </cell>
          <cell r="J2992">
            <v>3655022</v>
          </cell>
          <cell r="K2992">
            <v>19</v>
          </cell>
          <cell r="M2992">
            <v>33</v>
          </cell>
          <cell r="N2992">
            <v>4804</v>
          </cell>
        </row>
        <row r="2993">
          <cell r="A2993">
            <v>1504992</v>
          </cell>
          <cell r="B2993" t="str">
            <v>03</v>
          </cell>
          <cell r="C2993" t="str">
            <v>Capitale-Nationale</v>
          </cell>
          <cell r="D2993" t="str">
            <v>Ferme Régine S.E.N.C.</v>
          </cell>
          <cell r="E2993" t="str">
            <v>Perron(Réjean Genest et Ginette)</v>
          </cell>
          <cell r="F2993" t="str">
            <v>60, rue St-Eugène</v>
          </cell>
          <cell r="G2993" t="str">
            <v>Saint-Alban</v>
          </cell>
          <cell r="H2993" t="str">
            <v>G0A3B0</v>
          </cell>
          <cell r="I2993">
            <v>418</v>
          </cell>
          <cell r="J2993">
            <v>2683101</v>
          </cell>
          <cell r="K2993">
            <v>25</v>
          </cell>
          <cell r="L2993">
            <v>12672</v>
          </cell>
        </row>
        <row r="2994">
          <cell r="A2994">
            <v>1505098</v>
          </cell>
          <cell r="B2994" t="str">
            <v>08</v>
          </cell>
          <cell r="C2994" t="str">
            <v>Abitibi-Témiscamingue</v>
          </cell>
          <cell r="D2994" t="str">
            <v>Gironne(Alain)</v>
          </cell>
          <cell r="F2994" t="str">
            <v>1467, rang 4, R.R.1</v>
          </cell>
          <cell r="G2994" t="str">
            <v>Saint-Bruno-de-Guigues</v>
          </cell>
          <cell r="H2994" t="str">
            <v>J0Z2G0</v>
          </cell>
          <cell r="I2994">
            <v>819</v>
          </cell>
          <cell r="J2994">
            <v>7282136</v>
          </cell>
          <cell r="K2994">
            <v>10</v>
          </cell>
          <cell r="L2994">
            <v>472</v>
          </cell>
        </row>
        <row r="2995">
          <cell r="A2995">
            <v>1505296</v>
          </cell>
          <cell r="B2995" t="str">
            <v>08</v>
          </cell>
          <cell r="C2995" t="str">
            <v>Abitibi-Témiscamingue</v>
          </cell>
          <cell r="D2995" t="str">
            <v>Savard(Michel)</v>
          </cell>
          <cell r="F2995" t="str">
            <v>200,  chemin St-Luc</v>
          </cell>
          <cell r="G2995" t="str">
            <v>La Motte</v>
          </cell>
          <cell r="H2995" t="str">
            <v>J0Y1T0</v>
          </cell>
          <cell r="I2995">
            <v>819</v>
          </cell>
          <cell r="J2995">
            <v>7328598</v>
          </cell>
          <cell r="K2995">
            <v>68</v>
          </cell>
          <cell r="L2995">
            <v>4879</v>
          </cell>
          <cell r="M2995">
            <v>83</v>
          </cell>
          <cell r="N2995">
            <v>5488</v>
          </cell>
        </row>
        <row r="2996">
          <cell r="A2996">
            <v>1505551</v>
          </cell>
          <cell r="B2996" t="str">
            <v>16</v>
          </cell>
          <cell r="C2996" t="str">
            <v>Montérégie</v>
          </cell>
          <cell r="D2996" t="str">
            <v>Cooke(Donald)</v>
          </cell>
          <cell r="F2996" t="str">
            <v>113, Schwiezer road</v>
          </cell>
          <cell r="G2996" t="str">
            <v>Sutton</v>
          </cell>
          <cell r="H2996" t="str">
            <v>J0E2K0</v>
          </cell>
          <cell r="I2996">
            <v>450</v>
          </cell>
          <cell r="J2996">
            <v>5382256</v>
          </cell>
          <cell r="K2996">
            <v>15</v>
          </cell>
          <cell r="M2996">
            <v>15</v>
          </cell>
        </row>
        <row r="2997">
          <cell r="A2997">
            <v>1506641</v>
          </cell>
          <cell r="B2997" t="str">
            <v>12</v>
          </cell>
          <cell r="C2997" t="str">
            <v>Chaudière-Appalaches</v>
          </cell>
          <cell r="D2997" t="str">
            <v>Tardif(Michel)</v>
          </cell>
          <cell r="F2997" t="str">
            <v>695, rang Saint-Charles</v>
          </cell>
          <cell r="G2997" t="str">
            <v>Saint-Jules</v>
          </cell>
          <cell r="H2997" t="str">
            <v>G0N1R0</v>
          </cell>
          <cell r="I2997">
            <v>418</v>
          </cell>
          <cell r="J2997">
            <v>3976679</v>
          </cell>
          <cell r="K2997">
            <v>36</v>
          </cell>
          <cell r="L2997">
            <v>4917</v>
          </cell>
          <cell r="M2997">
            <v>42</v>
          </cell>
          <cell r="N2997">
            <v>227</v>
          </cell>
        </row>
        <row r="2998">
          <cell r="A2998">
            <v>1506716</v>
          </cell>
          <cell r="B2998" t="str">
            <v>04</v>
          </cell>
          <cell r="C2998" t="str">
            <v>Mauricie</v>
          </cell>
          <cell r="D2998" t="str">
            <v>Cloutier(Jean-Guy)</v>
          </cell>
          <cell r="F2998" t="str">
            <v>631 ch. Grande Rivière Nord</v>
          </cell>
          <cell r="G2998" t="str">
            <v>Yamachiche</v>
          </cell>
          <cell r="H2998" t="str">
            <v>G0X3L0</v>
          </cell>
          <cell r="I2998">
            <v>819</v>
          </cell>
          <cell r="J2998">
            <v>2963230</v>
          </cell>
          <cell r="K2998">
            <v>30</v>
          </cell>
          <cell r="L2998">
            <v>3593</v>
          </cell>
          <cell r="M2998">
            <v>29</v>
          </cell>
          <cell r="N2998">
            <v>4671</v>
          </cell>
        </row>
        <row r="2999">
          <cell r="A2999">
            <v>1506955</v>
          </cell>
          <cell r="B2999" t="str">
            <v>16</v>
          </cell>
          <cell r="C2999" t="str">
            <v>Montérégie</v>
          </cell>
          <cell r="D2999" t="str">
            <v>Corriveau(Eddy)</v>
          </cell>
          <cell r="F2999" t="str">
            <v>443, chemin St-Valérien</v>
          </cell>
          <cell r="G2999" t="str">
            <v>Sainte-Cécile-de-Milton</v>
          </cell>
          <cell r="H2999" t="str">
            <v>J0E2C0</v>
          </cell>
          <cell r="I2999">
            <v>450</v>
          </cell>
          <cell r="J2999">
            <v>3785956</v>
          </cell>
          <cell r="K2999">
            <v>27</v>
          </cell>
          <cell r="L2999">
            <v>2406</v>
          </cell>
        </row>
        <row r="3000">
          <cell r="A3000">
            <v>1506963</v>
          </cell>
          <cell r="B3000" t="str">
            <v>04</v>
          </cell>
          <cell r="C3000" t="str">
            <v>Mauricie</v>
          </cell>
          <cell r="D3000" t="str">
            <v>Champagne(Réjean)</v>
          </cell>
          <cell r="F3000" t="str">
            <v>1871, Principale</v>
          </cell>
          <cell r="G3000" t="str">
            <v>Saint-Gérard-des-Laurentides</v>
          </cell>
          <cell r="H3000" t="str">
            <v>G9R1G1</v>
          </cell>
          <cell r="I3000">
            <v>819</v>
          </cell>
          <cell r="J3000">
            <v>5392642</v>
          </cell>
          <cell r="K3000">
            <v>12</v>
          </cell>
          <cell r="L3000">
            <v>1740</v>
          </cell>
          <cell r="M3000">
            <v>15</v>
          </cell>
          <cell r="N3000">
            <v>3475</v>
          </cell>
        </row>
        <row r="3001">
          <cell r="A3001">
            <v>1507276</v>
          </cell>
          <cell r="B3001" t="str">
            <v>16</v>
          </cell>
          <cell r="C3001" t="str">
            <v>Montérégie</v>
          </cell>
          <cell r="D3001" t="str">
            <v>Coupland(Gérald)</v>
          </cell>
          <cell r="F3001" t="str">
            <v>538, Coupland Road</v>
          </cell>
          <cell r="G3001" t="str">
            <v>Granby</v>
          </cell>
          <cell r="H3001" t="str">
            <v>J2G9J6</v>
          </cell>
          <cell r="I3001">
            <v>450</v>
          </cell>
          <cell r="J3001">
            <v>3725320</v>
          </cell>
          <cell r="K3001">
            <v>10</v>
          </cell>
          <cell r="L3001">
            <v>740</v>
          </cell>
        </row>
        <row r="3002">
          <cell r="A3002">
            <v>1507433</v>
          </cell>
          <cell r="B3002" t="str">
            <v>16</v>
          </cell>
          <cell r="C3002" t="str">
            <v>Montérégie</v>
          </cell>
          <cell r="D3002" t="str">
            <v>Couture(Alain)</v>
          </cell>
          <cell r="F3002" t="str">
            <v>630, 3e Rang Est</v>
          </cell>
          <cell r="G3002" t="str">
            <v>Sainte-Cécile-de-Milton</v>
          </cell>
          <cell r="H3002" t="str">
            <v>J0E2C0</v>
          </cell>
          <cell r="I3002">
            <v>450</v>
          </cell>
          <cell r="J3002">
            <v>3787574</v>
          </cell>
          <cell r="K3002">
            <v>33</v>
          </cell>
          <cell r="L3002">
            <v>1021</v>
          </cell>
          <cell r="M3002">
            <v>30</v>
          </cell>
        </row>
        <row r="3003">
          <cell r="A3003">
            <v>1507458</v>
          </cell>
          <cell r="B3003" t="str">
            <v>16</v>
          </cell>
          <cell r="C3003" t="str">
            <v>Montérégie</v>
          </cell>
          <cell r="D3003" t="str">
            <v>Couture(François)</v>
          </cell>
          <cell r="F3003" t="str">
            <v>393, rue Couture</v>
          </cell>
          <cell r="G3003" t="str">
            <v>Granby</v>
          </cell>
          <cell r="H3003" t="str">
            <v>J2H0R1</v>
          </cell>
          <cell r="I3003">
            <v>450</v>
          </cell>
          <cell r="J3003">
            <v>3722259</v>
          </cell>
          <cell r="K3003">
            <v>13</v>
          </cell>
          <cell r="L3003">
            <v>2991</v>
          </cell>
        </row>
        <row r="3004">
          <cell r="A3004">
            <v>1507623</v>
          </cell>
          <cell r="B3004" t="str">
            <v>08</v>
          </cell>
          <cell r="C3004" t="str">
            <v>Abitibi-Témiscamingue</v>
          </cell>
          <cell r="D3004" t="str">
            <v>Ferme Louis et Julien Proulx s.e.n.c.</v>
          </cell>
          <cell r="E3004" t="str">
            <v>Proulx(Louis et Julien)</v>
          </cell>
          <cell r="F3004" t="str">
            <v>515, Route 111</v>
          </cell>
          <cell r="G3004" t="str">
            <v>Val-d'Or</v>
          </cell>
          <cell r="H3004" t="str">
            <v>J9P0C1</v>
          </cell>
          <cell r="I3004">
            <v>819</v>
          </cell>
          <cell r="J3004">
            <v>8243796</v>
          </cell>
          <cell r="K3004">
            <v>43</v>
          </cell>
          <cell r="M3004">
            <v>48</v>
          </cell>
        </row>
        <row r="3005">
          <cell r="A3005">
            <v>1507672</v>
          </cell>
          <cell r="B3005" t="str">
            <v>08</v>
          </cell>
          <cell r="C3005" t="str">
            <v>Abitibi-Témiscamingue</v>
          </cell>
          <cell r="D3005" t="str">
            <v>Les entreprises Mario Pouliot inc.</v>
          </cell>
          <cell r="E3005" t="str">
            <v>Pouliot(Mario)</v>
          </cell>
          <cell r="F3005" t="str">
            <v>326,chemin Plage Delisle</v>
          </cell>
          <cell r="G3005" t="str">
            <v>Clerval</v>
          </cell>
          <cell r="H3005" t="str">
            <v>J0Z1R0</v>
          </cell>
          <cell r="I3005">
            <v>819</v>
          </cell>
          <cell r="J3005">
            <v>7833004</v>
          </cell>
          <cell r="K3005">
            <v>278</v>
          </cell>
          <cell r="L3005">
            <v>63066</v>
          </cell>
          <cell r="M3005">
            <v>300</v>
          </cell>
          <cell r="N3005">
            <v>65076</v>
          </cell>
        </row>
        <row r="3006">
          <cell r="A3006">
            <v>1507748</v>
          </cell>
          <cell r="B3006" t="str">
            <v>08</v>
          </cell>
          <cell r="C3006" t="str">
            <v>Abitibi-Témiscamingue</v>
          </cell>
          <cell r="D3006" t="str">
            <v>Thivierge Germain et Thivierge Yannick</v>
          </cell>
          <cell r="E3006" t="str">
            <v>Thivierge(Germain et Yannick)</v>
          </cell>
          <cell r="F3006" t="str">
            <v>732, Avenue Létourneau</v>
          </cell>
          <cell r="G3006" t="str">
            <v>Amos</v>
          </cell>
          <cell r="H3006" t="str">
            <v>J9T1W5</v>
          </cell>
          <cell r="I3006">
            <v>819</v>
          </cell>
          <cell r="J3006">
            <v>7320563</v>
          </cell>
          <cell r="K3006">
            <v>18</v>
          </cell>
          <cell r="L3006">
            <v>5779</v>
          </cell>
          <cell r="M3006">
            <v>16</v>
          </cell>
          <cell r="N3006">
            <v>5254</v>
          </cell>
        </row>
        <row r="3007">
          <cell r="A3007">
            <v>1507888</v>
          </cell>
          <cell r="B3007" t="str">
            <v>16</v>
          </cell>
          <cell r="C3007" t="str">
            <v>Montérégie</v>
          </cell>
          <cell r="D3007" t="str">
            <v>Côté(Réjean)</v>
          </cell>
          <cell r="E3007" t="str">
            <v>Côté(Réjean)</v>
          </cell>
          <cell r="F3007" t="str">
            <v>278, rang Laroche</v>
          </cell>
          <cell r="G3007" t="str">
            <v>Roxton Falls</v>
          </cell>
          <cell r="H3007" t="str">
            <v>J0H1E0</v>
          </cell>
          <cell r="I3007">
            <v>450</v>
          </cell>
          <cell r="J3007">
            <v>5482655</v>
          </cell>
          <cell r="K3007">
            <v>28</v>
          </cell>
          <cell r="L3007">
            <v>1544</v>
          </cell>
          <cell r="M3007">
            <v>24</v>
          </cell>
          <cell r="N3007">
            <v>2517</v>
          </cell>
        </row>
        <row r="3008">
          <cell r="A3008">
            <v>1508068</v>
          </cell>
          <cell r="B3008" t="str">
            <v>16</v>
          </cell>
          <cell r="C3008" t="str">
            <v>Montérégie</v>
          </cell>
          <cell r="D3008" t="str">
            <v>Bonenberg(Aart)</v>
          </cell>
          <cell r="F3008" t="str">
            <v>1348, 1ère Concession</v>
          </cell>
          <cell r="G3008" t="str">
            <v>Hinchinbrooke</v>
          </cell>
          <cell r="H3008" t="str">
            <v>J0S1A0</v>
          </cell>
          <cell r="I3008">
            <v>450</v>
          </cell>
          <cell r="J3008">
            <v>2643543</v>
          </cell>
          <cell r="K3008">
            <v>17</v>
          </cell>
          <cell r="L3008">
            <v>4549</v>
          </cell>
          <cell r="M3008">
            <v>17</v>
          </cell>
          <cell r="N3008">
            <v>3401</v>
          </cell>
        </row>
        <row r="3009">
          <cell r="A3009">
            <v>1508118</v>
          </cell>
          <cell r="B3009" t="str">
            <v>04</v>
          </cell>
          <cell r="C3009" t="str">
            <v>Mauricie</v>
          </cell>
          <cell r="D3009" t="str">
            <v>Descoteaux(Aurèle)</v>
          </cell>
          <cell r="F3009" t="str">
            <v>1891, Grand Rang</v>
          </cell>
          <cell r="G3009" t="str">
            <v>Saint-Léon-le-Grand (de Mauricie)</v>
          </cell>
          <cell r="H3009" t="str">
            <v>J0K2W0</v>
          </cell>
          <cell r="I3009">
            <v>819</v>
          </cell>
          <cell r="J3009">
            <v>2685556</v>
          </cell>
          <cell r="K3009">
            <v>20</v>
          </cell>
          <cell r="L3009">
            <v>1467</v>
          </cell>
          <cell r="M3009">
            <v>21</v>
          </cell>
          <cell r="N3009">
            <v>1744</v>
          </cell>
        </row>
        <row r="3010">
          <cell r="A3010">
            <v>1508134</v>
          </cell>
          <cell r="B3010" t="str">
            <v>04</v>
          </cell>
          <cell r="C3010" t="str">
            <v>Mauricie</v>
          </cell>
          <cell r="D3010" t="str">
            <v>Descoteaux(Gaétan)</v>
          </cell>
          <cell r="F3010" t="str">
            <v>530, rang Bellechasse</v>
          </cell>
          <cell r="G3010" t="str">
            <v>Saint-Sévère</v>
          </cell>
          <cell r="H3010" t="str">
            <v>G0X3B0</v>
          </cell>
          <cell r="I3010">
            <v>819</v>
          </cell>
          <cell r="J3010">
            <v>2645338</v>
          </cell>
          <cell r="N3010">
            <v>573</v>
          </cell>
        </row>
        <row r="3011">
          <cell r="A3011">
            <v>1508142</v>
          </cell>
          <cell r="B3011" t="str">
            <v>04</v>
          </cell>
          <cell r="C3011" t="str">
            <v>Mauricie</v>
          </cell>
          <cell r="D3011" t="str">
            <v>Despins(Charles)</v>
          </cell>
          <cell r="F3011" t="str">
            <v>180, rang Village Champlain</v>
          </cell>
          <cell r="G3011" t="str">
            <v>Sainte-Geneviève-de-Batiscan</v>
          </cell>
          <cell r="H3011" t="str">
            <v>G0X2R0</v>
          </cell>
          <cell r="I3011">
            <v>418</v>
          </cell>
          <cell r="J3011">
            <v>3622626</v>
          </cell>
          <cell r="K3011">
            <v>20</v>
          </cell>
          <cell r="L3011">
            <v>280</v>
          </cell>
          <cell r="M3011">
            <v>24</v>
          </cell>
          <cell r="N3011">
            <v>1100</v>
          </cell>
        </row>
        <row r="3012">
          <cell r="A3012">
            <v>1508175</v>
          </cell>
          <cell r="B3012" t="str">
            <v>16</v>
          </cell>
          <cell r="C3012" t="str">
            <v>Montérégie</v>
          </cell>
          <cell r="D3012" t="str">
            <v>Bourget(Bertrand)</v>
          </cell>
          <cell r="F3012" t="str">
            <v>504. rang Double</v>
          </cell>
          <cell r="G3012" t="str">
            <v>Saint-Urbain-Premier</v>
          </cell>
          <cell r="H3012" t="str">
            <v>J0S1Y0</v>
          </cell>
          <cell r="I3012">
            <v>450</v>
          </cell>
          <cell r="J3012">
            <v>4275910</v>
          </cell>
          <cell r="K3012">
            <v>26</v>
          </cell>
          <cell r="L3012">
            <v>2709</v>
          </cell>
          <cell r="M3012">
            <v>26</v>
          </cell>
          <cell r="N3012">
            <v>1827</v>
          </cell>
        </row>
        <row r="3013">
          <cell r="A3013">
            <v>1508415</v>
          </cell>
          <cell r="B3013" t="str">
            <v>04</v>
          </cell>
          <cell r="C3013" t="str">
            <v>Mauricie</v>
          </cell>
          <cell r="D3013" t="str">
            <v>Dupuis(Martin)</v>
          </cell>
          <cell r="F3013" t="str">
            <v>1256, rang des Douze Terres</v>
          </cell>
          <cell r="G3013" t="str">
            <v>Saint-Paulin</v>
          </cell>
          <cell r="H3013" t="str">
            <v>J0K3G0</v>
          </cell>
          <cell r="I3013">
            <v>819</v>
          </cell>
          <cell r="J3013">
            <v>2683469</v>
          </cell>
          <cell r="K3013">
            <v>63</v>
          </cell>
          <cell r="L3013">
            <v>18755</v>
          </cell>
          <cell r="M3013">
            <v>45</v>
          </cell>
          <cell r="N3013">
            <v>6915</v>
          </cell>
        </row>
        <row r="3014">
          <cell r="A3014">
            <v>1508613</v>
          </cell>
          <cell r="B3014" t="str">
            <v>16</v>
          </cell>
          <cell r="C3014" t="str">
            <v>Montérégie</v>
          </cell>
          <cell r="D3014" t="str">
            <v>Brown(Marvyn)</v>
          </cell>
          <cell r="F3014" t="str">
            <v>1448, rang 5</v>
          </cell>
          <cell r="G3014" t="str">
            <v>Howick</v>
          </cell>
          <cell r="H3014" t="str">
            <v>J0S1G0</v>
          </cell>
          <cell r="I3014">
            <v>450</v>
          </cell>
          <cell r="J3014">
            <v>8250760</v>
          </cell>
          <cell r="K3014">
            <v>26</v>
          </cell>
          <cell r="L3014">
            <v>1256</v>
          </cell>
          <cell r="M3014">
            <v>23</v>
          </cell>
          <cell r="N3014">
            <v>2004</v>
          </cell>
        </row>
        <row r="3015">
          <cell r="A3015">
            <v>1508803</v>
          </cell>
          <cell r="B3015" t="str">
            <v>08</v>
          </cell>
          <cell r="C3015" t="str">
            <v>Abitibi-Témiscamingue</v>
          </cell>
          <cell r="D3015" t="str">
            <v>Lebreux(Ulric)</v>
          </cell>
          <cell r="F3015" t="str">
            <v>1397, rang 5</v>
          </cell>
          <cell r="G3015" t="str">
            <v>Lac-Chicobi</v>
          </cell>
          <cell r="H3015" t="str">
            <v>J0Y1L0</v>
          </cell>
          <cell r="I3015">
            <v>819</v>
          </cell>
          <cell r="J3015">
            <v>7272060</v>
          </cell>
          <cell r="K3015">
            <v>11</v>
          </cell>
        </row>
        <row r="3016">
          <cell r="A3016">
            <v>1508852</v>
          </cell>
          <cell r="B3016" t="str">
            <v>08</v>
          </cell>
          <cell r="C3016" t="str">
            <v>Abitibi-Témiscamingue</v>
          </cell>
          <cell r="D3016" t="str">
            <v>Lemire(Marcellin)</v>
          </cell>
          <cell r="F3016" t="str">
            <v>399, rang 3</v>
          </cell>
          <cell r="G3016" t="str">
            <v>Saint-Bruno-de-Guigues</v>
          </cell>
          <cell r="H3016" t="str">
            <v>J0Z2G0</v>
          </cell>
          <cell r="I3016">
            <v>819</v>
          </cell>
          <cell r="J3016">
            <v>7282163</v>
          </cell>
          <cell r="K3016">
            <v>14</v>
          </cell>
          <cell r="L3016">
            <v>1673</v>
          </cell>
        </row>
        <row r="3017">
          <cell r="A3017">
            <v>1508910</v>
          </cell>
          <cell r="B3017" t="str">
            <v>08</v>
          </cell>
          <cell r="C3017" t="str">
            <v>Abitibi-Témiscamingue</v>
          </cell>
          <cell r="D3017" t="str">
            <v>Julien(Yvon)</v>
          </cell>
          <cell r="E3017" t="str">
            <v>Julien(Yvon)</v>
          </cell>
          <cell r="F3017" t="str">
            <v>565 route 397 Sud</v>
          </cell>
          <cell r="G3017" t="str">
            <v>Barraute</v>
          </cell>
          <cell r="H3017" t="str">
            <v>J0Y1A0</v>
          </cell>
          <cell r="I3017">
            <v>819</v>
          </cell>
          <cell r="J3017">
            <v>7346332</v>
          </cell>
          <cell r="K3017">
            <v>35</v>
          </cell>
          <cell r="L3017">
            <v>9308</v>
          </cell>
          <cell r="M3017">
            <v>33</v>
          </cell>
          <cell r="N3017">
            <v>8810</v>
          </cell>
        </row>
        <row r="3018">
          <cell r="A3018">
            <v>1508951</v>
          </cell>
          <cell r="B3018" t="str">
            <v>16</v>
          </cell>
          <cell r="C3018" t="str">
            <v>Montérégie</v>
          </cell>
          <cell r="D3018" t="str">
            <v>Campeau(Jacques)</v>
          </cell>
          <cell r="F3018" t="str">
            <v>415, ch. du Fleuve</v>
          </cell>
          <cell r="G3018" t="str">
            <v>Les Cèdres</v>
          </cell>
          <cell r="H3018" t="str">
            <v>J7T1A8</v>
          </cell>
          <cell r="I3018">
            <v>450</v>
          </cell>
          <cell r="J3018">
            <v>4524186</v>
          </cell>
          <cell r="K3018">
            <v>22</v>
          </cell>
          <cell r="L3018">
            <v>2041</v>
          </cell>
          <cell r="M3018">
            <v>21</v>
          </cell>
          <cell r="N3018">
            <v>2041</v>
          </cell>
        </row>
        <row r="3019">
          <cell r="A3019">
            <v>1509090</v>
          </cell>
          <cell r="B3019" t="str">
            <v>16</v>
          </cell>
          <cell r="C3019" t="str">
            <v>Montérégie</v>
          </cell>
          <cell r="D3019" t="str">
            <v>Carey(Donald)</v>
          </cell>
          <cell r="F3019" t="str">
            <v>422 rue des Églises Ouest</v>
          </cell>
          <cell r="G3019" t="str">
            <v>Abercorn</v>
          </cell>
          <cell r="H3019" t="str">
            <v>J0E1B0</v>
          </cell>
          <cell r="I3019">
            <v>450</v>
          </cell>
          <cell r="J3019">
            <v>5385880</v>
          </cell>
          <cell r="K3019">
            <v>140</v>
          </cell>
          <cell r="L3019">
            <v>22708</v>
          </cell>
          <cell r="M3019">
            <v>136</v>
          </cell>
          <cell r="N3019">
            <v>22708</v>
          </cell>
        </row>
        <row r="3020">
          <cell r="A3020">
            <v>1509165</v>
          </cell>
          <cell r="B3020" t="str">
            <v>16</v>
          </cell>
          <cell r="C3020" t="str">
            <v>Montérégie</v>
          </cell>
          <cell r="D3020" t="str">
            <v>Casavant(Gaétan)</v>
          </cell>
          <cell r="E3020" t="str">
            <v>(cel.)(Mme Casavant)</v>
          </cell>
          <cell r="F3020" t="str">
            <v>385, 10e Rang Est</v>
          </cell>
          <cell r="G3020" t="str">
            <v>Saint-Joachim-de-Shefford</v>
          </cell>
          <cell r="H3020" t="str">
            <v>J0E2G0</v>
          </cell>
          <cell r="I3020">
            <v>450</v>
          </cell>
          <cell r="J3020">
            <v>5390469</v>
          </cell>
          <cell r="K3020">
            <v>31</v>
          </cell>
          <cell r="L3020">
            <v>15259</v>
          </cell>
          <cell r="M3020">
            <v>22</v>
          </cell>
          <cell r="N3020">
            <v>5044</v>
          </cell>
        </row>
        <row r="3021">
          <cell r="A3021">
            <v>1509314</v>
          </cell>
          <cell r="B3021" t="str">
            <v>16</v>
          </cell>
          <cell r="C3021" t="str">
            <v>Montérégie</v>
          </cell>
          <cell r="D3021" t="str">
            <v>Chaput(Jacques)</v>
          </cell>
          <cell r="F3021" t="str">
            <v>30 ch. Chaput CP 182</v>
          </cell>
          <cell r="G3021" t="str">
            <v>Roxton Pond</v>
          </cell>
          <cell r="H3021" t="str">
            <v>J0E1Z0</v>
          </cell>
          <cell r="I3021">
            <v>450</v>
          </cell>
          <cell r="J3021">
            <v>3754949</v>
          </cell>
          <cell r="K3021">
            <v>40</v>
          </cell>
          <cell r="L3021">
            <v>3364</v>
          </cell>
          <cell r="M3021">
            <v>36</v>
          </cell>
          <cell r="N3021">
            <v>2366</v>
          </cell>
        </row>
        <row r="3022">
          <cell r="A3022">
            <v>1509454</v>
          </cell>
          <cell r="B3022" t="str">
            <v>16</v>
          </cell>
          <cell r="C3022" t="str">
            <v>Montérégie</v>
          </cell>
          <cell r="D3022" t="str">
            <v>Choinière(Guy)</v>
          </cell>
          <cell r="F3022" t="str">
            <v>614, rue Allen</v>
          </cell>
          <cell r="G3022" t="str">
            <v>Shefford</v>
          </cell>
          <cell r="H3022" t="str">
            <v>J2M1E7</v>
          </cell>
          <cell r="I3022">
            <v>450</v>
          </cell>
          <cell r="J3022">
            <v>5395555</v>
          </cell>
          <cell r="K3022">
            <v>54</v>
          </cell>
          <cell r="L3022">
            <v>302</v>
          </cell>
          <cell r="M3022">
            <v>25</v>
          </cell>
        </row>
        <row r="3023">
          <cell r="A3023">
            <v>1509751</v>
          </cell>
          <cell r="B3023" t="str">
            <v>16</v>
          </cell>
          <cell r="C3023" t="str">
            <v>Montérégie</v>
          </cell>
          <cell r="D3023" t="str">
            <v>Clendening-Lusignan(Suzanne)</v>
          </cell>
          <cell r="F3023" t="str">
            <v>907 chemin de la Baie</v>
          </cell>
          <cell r="G3023" t="str">
            <v>Rigaud</v>
          </cell>
          <cell r="H3023" t="str">
            <v>J0P1P0</v>
          </cell>
          <cell r="I3023">
            <v>450</v>
          </cell>
          <cell r="J3023">
            <v>4514958</v>
          </cell>
          <cell r="K3023">
            <v>52</v>
          </cell>
          <cell r="L3023">
            <v>680</v>
          </cell>
          <cell r="M3023">
            <v>44</v>
          </cell>
          <cell r="N3023">
            <v>5820</v>
          </cell>
        </row>
        <row r="3024">
          <cell r="A3024">
            <v>1509827</v>
          </cell>
          <cell r="B3024" t="str">
            <v>16</v>
          </cell>
          <cell r="C3024" t="str">
            <v>Montérégie</v>
          </cell>
          <cell r="D3024" t="str">
            <v>Cournoyer(Michel)</v>
          </cell>
          <cell r="F3024" t="str">
            <v>1838 montée Rockburn</v>
          </cell>
          <cell r="G3024" t="str">
            <v>Ormstown</v>
          </cell>
          <cell r="H3024" t="str">
            <v>J0S1K0</v>
          </cell>
          <cell r="I3024">
            <v>450</v>
          </cell>
          <cell r="J3024">
            <v>2645121</v>
          </cell>
          <cell r="K3024">
            <v>32</v>
          </cell>
          <cell r="L3024">
            <v>3009</v>
          </cell>
          <cell r="M3024">
            <v>31</v>
          </cell>
          <cell r="N3024">
            <v>2342</v>
          </cell>
        </row>
        <row r="3025">
          <cell r="A3025">
            <v>1509983</v>
          </cell>
          <cell r="B3025" t="str">
            <v>05</v>
          </cell>
          <cell r="C3025" t="str">
            <v>Estrie</v>
          </cell>
          <cell r="D3025" t="str">
            <v>Champagne(Jacques)</v>
          </cell>
          <cell r="F3025" t="str">
            <v>84, rang 5</v>
          </cell>
          <cell r="G3025" t="str">
            <v>Asbestos</v>
          </cell>
          <cell r="H3025" t="str">
            <v>J1T3M7</v>
          </cell>
          <cell r="I3025">
            <v>819</v>
          </cell>
          <cell r="J3025">
            <v>8283105</v>
          </cell>
          <cell r="K3025">
            <v>37</v>
          </cell>
          <cell r="M3025">
            <v>32</v>
          </cell>
          <cell r="N3025">
            <v>907</v>
          </cell>
        </row>
        <row r="3026">
          <cell r="A3026">
            <v>1510163</v>
          </cell>
          <cell r="B3026" t="str">
            <v>16</v>
          </cell>
          <cell r="C3026" t="str">
            <v>Montérégie</v>
          </cell>
          <cell r="D3026" t="str">
            <v>Cullen(Dwight)</v>
          </cell>
          <cell r="F3026" t="str">
            <v>1974 route 138</v>
          </cell>
          <cell r="G3026" t="str">
            <v>Howick</v>
          </cell>
          <cell r="H3026" t="str">
            <v>J0S1G0</v>
          </cell>
          <cell r="I3026">
            <v>450</v>
          </cell>
          <cell r="J3026">
            <v>8292460</v>
          </cell>
          <cell r="K3026">
            <v>11</v>
          </cell>
          <cell r="L3026">
            <v>1670</v>
          </cell>
        </row>
        <row r="3027">
          <cell r="A3027">
            <v>1510262</v>
          </cell>
          <cell r="B3027" t="str">
            <v>16</v>
          </cell>
          <cell r="C3027" t="str">
            <v>Montérégie</v>
          </cell>
          <cell r="D3027" t="str">
            <v>Daigle(Rémi)</v>
          </cell>
          <cell r="F3027" t="str">
            <v>1631, rue Principale</v>
          </cell>
          <cell r="G3027" t="str">
            <v>Saint-Dominique</v>
          </cell>
          <cell r="H3027" t="str">
            <v>J0H1L0</v>
          </cell>
          <cell r="I3027">
            <v>450</v>
          </cell>
          <cell r="J3027">
            <v>7711269</v>
          </cell>
          <cell r="K3027">
            <v>19</v>
          </cell>
          <cell r="L3027">
            <v>4360</v>
          </cell>
          <cell r="M3027">
            <v>17</v>
          </cell>
          <cell r="N3027">
            <v>3717</v>
          </cell>
        </row>
        <row r="3028">
          <cell r="A3028">
            <v>1510528</v>
          </cell>
          <cell r="B3028" t="str">
            <v>16</v>
          </cell>
          <cell r="C3028" t="str">
            <v>Montérégie</v>
          </cell>
          <cell r="D3028" t="str">
            <v>Deneault(Pascal)</v>
          </cell>
          <cell r="E3028" t="str">
            <v>Deneault(Pascal)</v>
          </cell>
          <cell r="F3028" t="str">
            <v>179, Hurley Road</v>
          </cell>
          <cell r="G3028" t="str">
            <v>Hemmingford</v>
          </cell>
          <cell r="H3028" t="str">
            <v>J0L1H0</v>
          </cell>
          <cell r="I3028">
            <v>450</v>
          </cell>
          <cell r="J3028">
            <v>2472217</v>
          </cell>
          <cell r="K3028">
            <v>36</v>
          </cell>
          <cell r="L3028">
            <v>2532</v>
          </cell>
          <cell r="M3028">
            <v>27</v>
          </cell>
          <cell r="N3028">
            <v>2955</v>
          </cell>
        </row>
        <row r="3029">
          <cell r="A3029">
            <v>1510890</v>
          </cell>
          <cell r="B3029" t="str">
            <v>16</v>
          </cell>
          <cell r="C3029" t="str">
            <v>Montérégie</v>
          </cell>
          <cell r="D3029" t="str">
            <v>Dion(Gilbert)</v>
          </cell>
          <cell r="E3029" t="str">
            <v>Dion(Gilbert)</v>
          </cell>
          <cell r="F3029" t="str">
            <v>205, rue Georges</v>
          </cell>
          <cell r="G3029" t="str">
            <v>Brigham</v>
          </cell>
          <cell r="H3029" t="str">
            <v>J2K4Y6</v>
          </cell>
          <cell r="I3029">
            <v>450</v>
          </cell>
          <cell r="J3029">
            <v>2637866</v>
          </cell>
          <cell r="K3029">
            <v>35</v>
          </cell>
          <cell r="L3029">
            <v>7980</v>
          </cell>
          <cell r="M3029">
            <v>33</v>
          </cell>
          <cell r="N3029">
            <v>8299</v>
          </cell>
        </row>
        <row r="3030">
          <cell r="A3030">
            <v>1510908</v>
          </cell>
          <cell r="B3030" t="str">
            <v>16</v>
          </cell>
          <cell r="C3030" t="str">
            <v>Montérégie</v>
          </cell>
          <cell r="D3030" t="str">
            <v>Donaldson(John)</v>
          </cell>
          <cell r="F3030" t="str">
            <v>329, Brill Road</v>
          </cell>
          <cell r="G3030" t="str">
            <v>Bolton-Ouest</v>
          </cell>
          <cell r="H3030" t="str">
            <v>J0E2T0</v>
          </cell>
          <cell r="I3030">
            <v>450</v>
          </cell>
          <cell r="J3030">
            <v>5391862</v>
          </cell>
          <cell r="K3030">
            <v>59</v>
          </cell>
          <cell r="L3030">
            <v>9964</v>
          </cell>
          <cell r="M3030">
            <v>43</v>
          </cell>
          <cell r="N3030">
            <v>1247</v>
          </cell>
        </row>
        <row r="3031">
          <cell r="A3031">
            <v>1510965</v>
          </cell>
          <cell r="B3031" t="str">
            <v>16</v>
          </cell>
          <cell r="C3031" t="str">
            <v>Montérégie</v>
          </cell>
          <cell r="D3031" t="str">
            <v>Desrochers Binette(Elisabeth)</v>
          </cell>
          <cell r="F3031" t="str">
            <v>1349, St-Féréol</v>
          </cell>
          <cell r="G3031" t="str">
            <v>Les Cèdres</v>
          </cell>
          <cell r="H3031" t="str">
            <v>J7T1E5</v>
          </cell>
          <cell r="I3031">
            <v>450</v>
          </cell>
          <cell r="J3031">
            <v>4524515</v>
          </cell>
          <cell r="K3031">
            <v>24</v>
          </cell>
          <cell r="L3031">
            <v>5655</v>
          </cell>
          <cell r="M3031">
            <v>25</v>
          </cell>
          <cell r="N3031">
            <v>4634</v>
          </cell>
        </row>
        <row r="3032">
          <cell r="A3032">
            <v>1511393</v>
          </cell>
          <cell r="B3032" t="str">
            <v>16</v>
          </cell>
          <cell r="C3032" t="str">
            <v>Montérégie</v>
          </cell>
          <cell r="D3032" t="str">
            <v>Favreau(Noël)</v>
          </cell>
          <cell r="F3032" t="str">
            <v>2308, chemin Béthanie</v>
          </cell>
          <cell r="G3032" t="str">
            <v>Béthanie</v>
          </cell>
          <cell r="H3032" t="str">
            <v>J0H1E0</v>
          </cell>
          <cell r="I3032">
            <v>450</v>
          </cell>
          <cell r="J3032">
            <v>5482115</v>
          </cell>
          <cell r="K3032">
            <v>16</v>
          </cell>
          <cell r="L3032">
            <v>2347</v>
          </cell>
          <cell r="M3032">
            <v>17</v>
          </cell>
          <cell r="N3032">
            <v>2946</v>
          </cell>
        </row>
        <row r="3033">
          <cell r="A3033">
            <v>1511427</v>
          </cell>
          <cell r="B3033" t="str">
            <v>16</v>
          </cell>
          <cell r="C3033" t="str">
            <v>Montérégie</v>
          </cell>
          <cell r="D3033" t="str">
            <v>Fontaine(Gilles)</v>
          </cell>
          <cell r="F3033" t="str">
            <v>58, chemin Highland</v>
          </cell>
          <cell r="G3033" t="str">
            <v>Bolton-Ouest</v>
          </cell>
          <cell r="H3033" t="str">
            <v>J0E2T0</v>
          </cell>
          <cell r="I3033">
            <v>450</v>
          </cell>
          <cell r="J3033">
            <v>5390269</v>
          </cell>
          <cell r="K3033">
            <v>25</v>
          </cell>
          <cell r="L3033">
            <v>3734</v>
          </cell>
          <cell r="M3033">
            <v>27</v>
          </cell>
          <cell r="N3033">
            <v>2917</v>
          </cell>
        </row>
        <row r="3034">
          <cell r="A3034">
            <v>1511526</v>
          </cell>
          <cell r="B3034" t="str">
            <v>16</v>
          </cell>
          <cell r="C3034" t="str">
            <v>Montérégie</v>
          </cell>
          <cell r="D3034" t="str">
            <v>Fortin(Jacqueline)</v>
          </cell>
          <cell r="F3034" t="str">
            <v>1547, route 241</v>
          </cell>
          <cell r="G3034" t="str">
            <v>Shefford</v>
          </cell>
          <cell r="H3034" t="str">
            <v>J2M1L2</v>
          </cell>
          <cell r="I3034">
            <v>450</v>
          </cell>
          <cell r="J3034">
            <v>5392134</v>
          </cell>
          <cell r="K3034">
            <v>54</v>
          </cell>
          <cell r="L3034">
            <v>5332</v>
          </cell>
          <cell r="M3034">
            <v>47</v>
          </cell>
          <cell r="N3034">
            <v>8364</v>
          </cell>
        </row>
        <row r="3035">
          <cell r="A3035">
            <v>1511823</v>
          </cell>
          <cell r="B3035" t="str">
            <v>16</v>
          </cell>
          <cell r="C3035" t="str">
            <v>Montérégie</v>
          </cell>
          <cell r="D3035" t="str">
            <v>Eastwood(Jeff)</v>
          </cell>
          <cell r="F3035" t="str">
            <v>2504, North River Road</v>
          </cell>
          <cell r="G3035" t="str">
            <v>Ormstown</v>
          </cell>
          <cell r="H3035" t="str">
            <v>J0S1K0</v>
          </cell>
          <cell r="I3035">
            <v>450</v>
          </cell>
          <cell r="J3035">
            <v>8292129</v>
          </cell>
          <cell r="K3035">
            <v>14</v>
          </cell>
          <cell r="M3035">
            <v>15</v>
          </cell>
        </row>
        <row r="3036">
          <cell r="A3036">
            <v>1511864</v>
          </cell>
          <cell r="B3036" t="str">
            <v>16</v>
          </cell>
          <cell r="C3036" t="str">
            <v>Montérégie</v>
          </cell>
          <cell r="D3036" t="str">
            <v>Farmer(François)</v>
          </cell>
          <cell r="F3036" t="str">
            <v>312, chemin Ste-Marie</v>
          </cell>
          <cell r="G3036" t="str">
            <v>Sainte-Marthe</v>
          </cell>
          <cell r="H3036" t="str">
            <v>J0P1W0</v>
          </cell>
          <cell r="I3036">
            <v>450</v>
          </cell>
          <cell r="J3036">
            <v>4594424</v>
          </cell>
          <cell r="K3036">
            <v>27</v>
          </cell>
          <cell r="L3036">
            <v>1235</v>
          </cell>
          <cell r="M3036">
            <v>22</v>
          </cell>
          <cell r="N3036">
            <v>1740</v>
          </cell>
        </row>
        <row r="3037">
          <cell r="A3037">
            <v>1511922</v>
          </cell>
          <cell r="B3037" t="str">
            <v>16</v>
          </cell>
          <cell r="C3037" t="str">
            <v>Montérégie</v>
          </cell>
          <cell r="D3037" t="str">
            <v>Forget(Philippe)</v>
          </cell>
          <cell r="E3037" t="str">
            <v>Forget(Philippe)</v>
          </cell>
          <cell r="F3037" t="str">
            <v>1005 Fairview Road</v>
          </cell>
          <cell r="G3037" t="str">
            <v>Huntingdon</v>
          </cell>
          <cell r="H3037" t="str">
            <v>J0S1H0</v>
          </cell>
          <cell r="I3037">
            <v>450</v>
          </cell>
          <cell r="J3037">
            <v>2644297</v>
          </cell>
          <cell r="K3037">
            <v>14</v>
          </cell>
          <cell r="L3037">
            <v>2462</v>
          </cell>
          <cell r="M3037">
            <v>16</v>
          </cell>
          <cell r="N3037">
            <v>4047</v>
          </cell>
        </row>
        <row r="3038">
          <cell r="A3038">
            <v>1512201</v>
          </cell>
          <cell r="B3038" t="str">
            <v>16</v>
          </cell>
          <cell r="C3038" t="str">
            <v>Montérégie</v>
          </cell>
          <cell r="D3038" t="str">
            <v>Benoit Lallier et Jo-Ann Martin</v>
          </cell>
          <cell r="F3038" t="str">
            <v>653 chemin Brownlee</v>
          </cell>
          <cell r="G3038" t="str">
            <v>Hemmingford</v>
          </cell>
          <cell r="H3038" t="str">
            <v>J0L1H0</v>
          </cell>
          <cell r="I3038">
            <v>450</v>
          </cell>
          <cell r="J3038">
            <v>2470206</v>
          </cell>
          <cell r="K3038">
            <v>14</v>
          </cell>
          <cell r="L3038">
            <v>4920</v>
          </cell>
        </row>
        <row r="3039">
          <cell r="A3039">
            <v>1512367</v>
          </cell>
          <cell r="B3039" t="str">
            <v>12</v>
          </cell>
          <cell r="C3039" t="str">
            <v>Chaudière-Appalaches</v>
          </cell>
          <cell r="D3039" t="str">
            <v>Thibodeau(Gaston)</v>
          </cell>
          <cell r="F3039" t="str">
            <v>460, rang 4 Sud</v>
          </cell>
          <cell r="G3039" t="str">
            <v>East Broughton</v>
          </cell>
          <cell r="H3039" t="str">
            <v>G0N1G0</v>
          </cell>
          <cell r="I3039">
            <v>418</v>
          </cell>
          <cell r="J3039">
            <v>4262634</v>
          </cell>
          <cell r="K3039">
            <v>25</v>
          </cell>
          <cell r="L3039">
            <v>2956</v>
          </cell>
          <cell r="M3039">
            <v>24</v>
          </cell>
          <cell r="N3039">
            <v>3463</v>
          </cell>
        </row>
        <row r="3040">
          <cell r="A3040">
            <v>1512375</v>
          </cell>
          <cell r="B3040" t="str">
            <v>12</v>
          </cell>
          <cell r="C3040" t="str">
            <v>Chaudière-Appalaches</v>
          </cell>
          <cell r="D3040" t="str">
            <v>Thivierge(Rosaire)</v>
          </cell>
          <cell r="F3040" t="str">
            <v>795 rue des Loisirs</v>
          </cell>
          <cell r="G3040" t="str">
            <v>Saint-Elzéar</v>
          </cell>
          <cell r="H3040" t="str">
            <v>G0S2J0</v>
          </cell>
          <cell r="I3040">
            <v>418</v>
          </cell>
          <cell r="J3040">
            <v>3872330</v>
          </cell>
          <cell r="K3040">
            <v>27</v>
          </cell>
          <cell r="L3040">
            <v>4288</v>
          </cell>
          <cell r="M3040">
            <v>27</v>
          </cell>
          <cell r="N3040">
            <v>5164</v>
          </cell>
        </row>
        <row r="3041">
          <cell r="A3041">
            <v>1512409</v>
          </cell>
          <cell r="B3041" t="str">
            <v>12</v>
          </cell>
          <cell r="C3041" t="str">
            <v>Chaudière-Appalaches</v>
          </cell>
          <cell r="D3041" t="str">
            <v>Turgeon(Serge)</v>
          </cell>
          <cell r="F3041" t="str">
            <v>656 route 269</v>
          </cell>
          <cell r="G3041" t="str">
            <v>Adstock</v>
          </cell>
          <cell r="H3041" t="str">
            <v>G0N1S0</v>
          </cell>
          <cell r="I3041">
            <v>418</v>
          </cell>
          <cell r="J3041">
            <v>4225540</v>
          </cell>
          <cell r="K3041">
            <v>20</v>
          </cell>
          <cell r="L3041">
            <v>1535</v>
          </cell>
          <cell r="M3041">
            <v>17</v>
          </cell>
        </row>
        <row r="3042">
          <cell r="A3042">
            <v>1512417</v>
          </cell>
          <cell r="B3042" t="str">
            <v>07</v>
          </cell>
          <cell r="C3042" t="str">
            <v>Outaouais</v>
          </cell>
          <cell r="D3042" t="str">
            <v>Zimmerling(Lennis)</v>
          </cell>
          <cell r="F3042" t="str">
            <v>R.R. 3, 1307, ch. Lac des Loups</v>
          </cell>
          <cell r="G3042" t="str">
            <v>Pontiac</v>
          </cell>
          <cell r="H3042" t="str">
            <v>J0X2V0</v>
          </cell>
          <cell r="I3042">
            <v>819</v>
          </cell>
          <cell r="J3042">
            <v>4582227</v>
          </cell>
          <cell r="K3042">
            <v>20</v>
          </cell>
          <cell r="L3042">
            <v>2244</v>
          </cell>
          <cell r="M3042">
            <v>19</v>
          </cell>
          <cell r="N3042">
            <v>3564</v>
          </cell>
        </row>
        <row r="3043">
          <cell r="A3043">
            <v>1512425</v>
          </cell>
          <cell r="B3043" t="str">
            <v>07</v>
          </cell>
          <cell r="C3043" t="str">
            <v>Outaouais</v>
          </cell>
          <cell r="D3043" t="str">
            <v>Zimmerling(Benjamine)</v>
          </cell>
          <cell r="F3043" t="str">
            <v>283 King Road</v>
          </cell>
          <cell r="G3043" t="str">
            <v>Otter Lake</v>
          </cell>
          <cell r="H3043" t="str">
            <v>J0X2P0</v>
          </cell>
          <cell r="I3043">
            <v>819</v>
          </cell>
          <cell r="J3043">
            <v>4537828</v>
          </cell>
          <cell r="K3043">
            <v>21</v>
          </cell>
          <cell r="L3043">
            <v>315</v>
          </cell>
          <cell r="M3043">
            <v>23</v>
          </cell>
          <cell r="N3043">
            <v>2016</v>
          </cell>
        </row>
        <row r="3044">
          <cell r="A3044">
            <v>1512458</v>
          </cell>
          <cell r="B3044" t="str">
            <v>12</v>
          </cell>
          <cell r="C3044" t="str">
            <v>Chaudière-Appalaches</v>
          </cell>
          <cell r="D3044" t="str">
            <v>Vachon(Caroline)</v>
          </cell>
          <cell r="F3044" t="str">
            <v>175, rang Saint-Louis</v>
          </cell>
          <cell r="G3044" t="str">
            <v>Tring-Jonction</v>
          </cell>
          <cell r="H3044" t="str">
            <v>G0N1X0</v>
          </cell>
          <cell r="I3044">
            <v>418</v>
          </cell>
          <cell r="J3044">
            <v>4261294</v>
          </cell>
          <cell r="K3044">
            <v>22</v>
          </cell>
          <cell r="L3044">
            <v>3558</v>
          </cell>
          <cell r="M3044">
            <v>37</v>
          </cell>
          <cell r="N3044">
            <v>4075</v>
          </cell>
        </row>
        <row r="3045">
          <cell r="A3045">
            <v>1512508</v>
          </cell>
          <cell r="B3045" t="str">
            <v>07</v>
          </cell>
          <cell r="C3045" t="str">
            <v>Outaouais</v>
          </cell>
          <cell r="D3045" t="str">
            <v>Woods(Neil)</v>
          </cell>
          <cell r="F3045" t="str">
            <v>314. ch. du Lac Bernard, R.R. 1</v>
          </cell>
          <cell r="G3045" t="str">
            <v>La Pèche</v>
          </cell>
          <cell r="H3045" t="str">
            <v>J0X1A0</v>
          </cell>
          <cell r="I3045">
            <v>819</v>
          </cell>
          <cell r="J3045">
            <v>4591037</v>
          </cell>
          <cell r="K3045">
            <v>35</v>
          </cell>
          <cell r="M3045">
            <v>35</v>
          </cell>
        </row>
        <row r="3046">
          <cell r="A3046">
            <v>1512524</v>
          </cell>
          <cell r="B3046" t="str">
            <v>12</v>
          </cell>
          <cell r="C3046" t="str">
            <v>Chaudière-Appalaches</v>
          </cell>
          <cell r="D3046" t="str">
            <v>Vachon(Jean-Claude)</v>
          </cell>
          <cell r="F3046" t="str">
            <v>177, rang St-Louis</v>
          </cell>
          <cell r="G3046" t="str">
            <v>Tring-Jonction</v>
          </cell>
          <cell r="H3046" t="str">
            <v>G0N1X0</v>
          </cell>
          <cell r="I3046">
            <v>418</v>
          </cell>
          <cell r="J3046">
            <v>4262736</v>
          </cell>
          <cell r="K3046">
            <v>15</v>
          </cell>
          <cell r="L3046">
            <v>2483</v>
          </cell>
        </row>
        <row r="3047">
          <cell r="A3047">
            <v>1512540</v>
          </cell>
          <cell r="B3047" t="str">
            <v>12</v>
          </cell>
          <cell r="C3047" t="str">
            <v>Chaudière-Appalaches</v>
          </cell>
          <cell r="D3047" t="str">
            <v>Vachon(Jean-Luc)</v>
          </cell>
          <cell r="F3047" t="str">
            <v>2312, rue Principale</v>
          </cell>
          <cell r="G3047" t="str">
            <v>Saint-Frédéric</v>
          </cell>
          <cell r="H3047" t="str">
            <v>G0N1P0</v>
          </cell>
          <cell r="I3047">
            <v>418</v>
          </cell>
          <cell r="J3047">
            <v>4262222</v>
          </cell>
          <cell r="K3047">
            <v>42</v>
          </cell>
          <cell r="L3047">
            <v>1921</v>
          </cell>
          <cell r="M3047">
            <v>38</v>
          </cell>
          <cell r="N3047">
            <v>1529</v>
          </cell>
        </row>
        <row r="3048">
          <cell r="A3048">
            <v>1512581</v>
          </cell>
          <cell r="B3048" t="str">
            <v>12</v>
          </cell>
          <cell r="C3048" t="str">
            <v>Chaudière-Appalaches</v>
          </cell>
          <cell r="D3048" t="str">
            <v>Vachon(Michel)</v>
          </cell>
          <cell r="F3048" t="str">
            <v>762 rang 15</v>
          </cell>
          <cell r="G3048" t="str">
            <v>Saint-Pierre-de-Broughton</v>
          </cell>
          <cell r="H3048" t="str">
            <v>G0N1T0</v>
          </cell>
          <cell r="I3048">
            <v>418</v>
          </cell>
          <cell r="J3048">
            <v>4243417</v>
          </cell>
          <cell r="K3048">
            <v>25</v>
          </cell>
          <cell r="L3048">
            <v>2380</v>
          </cell>
          <cell r="M3048">
            <v>29</v>
          </cell>
          <cell r="N3048">
            <v>2264</v>
          </cell>
        </row>
        <row r="3049">
          <cell r="A3049">
            <v>1512599</v>
          </cell>
          <cell r="B3049" t="str">
            <v>07</v>
          </cell>
          <cell r="C3049" t="str">
            <v>Outaouais</v>
          </cell>
          <cell r="D3049" t="str">
            <v>Wickens(Hawley)</v>
          </cell>
          <cell r="F3049" t="str">
            <v>C73, 3rd Concession</v>
          </cell>
          <cell r="G3049" t="str">
            <v>Shawville</v>
          </cell>
          <cell r="H3049" t="str">
            <v>J0X2Y0</v>
          </cell>
          <cell r="I3049">
            <v>819</v>
          </cell>
          <cell r="J3049">
            <v>6473134</v>
          </cell>
          <cell r="K3049">
            <v>25</v>
          </cell>
          <cell r="M3049">
            <v>25</v>
          </cell>
        </row>
        <row r="3050">
          <cell r="A3050">
            <v>1512680</v>
          </cell>
          <cell r="B3050" t="str">
            <v>12</v>
          </cell>
          <cell r="C3050" t="str">
            <v>Chaudière-Appalaches</v>
          </cell>
          <cell r="D3050" t="str">
            <v>Vallée(Francis)</v>
          </cell>
          <cell r="E3050" t="str">
            <v>Vallée(Francis)</v>
          </cell>
          <cell r="F3050" t="str">
            <v>251, rang St-Jacques Nord</v>
          </cell>
          <cell r="G3050" t="str">
            <v>Saint-Elzéar</v>
          </cell>
          <cell r="H3050" t="str">
            <v>G0S2J0</v>
          </cell>
          <cell r="I3050">
            <v>418</v>
          </cell>
          <cell r="J3050">
            <v>3872465</v>
          </cell>
          <cell r="K3050">
            <v>16</v>
          </cell>
          <cell r="L3050">
            <v>2824</v>
          </cell>
          <cell r="M3050">
            <v>15</v>
          </cell>
          <cell r="N3050">
            <v>2557</v>
          </cell>
        </row>
        <row r="3051">
          <cell r="A3051">
            <v>1512946</v>
          </cell>
          <cell r="B3051" t="str">
            <v>12</v>
          </cell>
          <cell r="C3051" t="str">
            <v>Chaudière-Appalaches</v>
          </cell>
          <cell r="D3051" t="str">
            <v>Bourgault(Rémi)</v>
          </cell>
          <cell r="E3051" t="str">
            <v>Bourgault(Rémi)</v>
          </cell>
          <cell r="F3051" t="str">
            <v>6707, Rang 5</v>
          </cell>
          <cell r="G3051" t="str">
            <v>Beaulac-Garthby</v>
          </cell>
          <cell r="H3051" t="str">
            <v>G0Y1B0</v>
          </cell>
          <cell r="I3051">
            <v>418</v>
          </cell>
          <cell r="J3051">
            <v>4491558</v>
          </cell>
          <cell r="K3051">
            <v>59</v>
          </cell>
          <cell r="L3051">
            <v>17274</v>
          </cell>
          <cell r="M3051">
            <v>51</v>
          </cell>
          <cell r="N3051">
            <v>8536</v>
          </cell>
        </row>
        <row r="3052">
          <cell r="A3052">
            <v>1513035</v>
          </cell>
          <cell r="B3052" t="str">
            <v>12</v>
          </cell>
          <cell r="C3052" t="str">
            <v>Chaudière-Appalaches</v>
          </cell>
          <cell r="D3052" t="str">
            <v>Breton(Mario)</v>
          </cell>
          <cell r="F3052" t="str">
            <v>818, rang 8 Sud</v>
          </cell>
          <cell r="G3052" t="str">
            <v>East Broughton</v>
          </cell>
          <cell r="H3052" t="str">
            <v>G0N1G0</v>
          </cell>
          <cell r="I3052">
            <v>418</v>
          </cell>
          <cell r="J3052">
            <v>4273499</v>
          </cell>
          <cell r="K3052">
            <v>21</v>
          </cell>
          <cell r="M3052">
            <v>21</v>
          </cell>
        </row>
        <row r="3053">
          <cell r="A3053">
            <v>1513043</v>
          </cell>
          <cell r="B3053" t="str">
            <v>12</v>
          </cell>
          <cell r="C3053" t="str">
            <v>Chaudière-Appalaches</v>
          </cell>
          <cell r="D3053" t="str">
            <v>Breton(Martial)</v>
          </cell>
          <cell r="F3053" t="str">
            <v>156 route Langevin</v>
          </cell>
          <cell r="G3053" t="str">
            <v>Sainte-Hénédine</v>
          </cell>
          <cell r="H3053" t="str">
            <v>G0S2R0</v>
          </cell>
          <cell r="I3053">
            <v>418</v>
          </cell>
          <cell r="J3053">
            <v>9353719</v>
          </cell>
          <cell r="K3053">
            <v>26</v>
          </cell>
          <cell r="L3053">
            <v>5332</v>
          </cell>
          <cell r="M3053">
            <v>25</v>
          </cell>
          <cell r="N3053">
            <v>7117</v>
          </cell>
        </row>
        <row r="3054">
          <cell r="A3054">
            <v>1513126</v>
          </cell>
          <cell r="B3054" t="str">
            <v>07</v>
          </cell>
          <cell r="C3054" t="str">
            <v>Outaouais</v>
          </cell>
          <cell r="D3054" t="str">
            <v>Turgeon(Theode)</v>
          </cell>
          <cell r="E3054" t="str">
            <v>Mère</v>
          </cell>
          <cell r="F3054" t="str">
            <v>864 Ridge road</v>
          </cell>
          <cell r="G3054" t="str">
            <v>Campbell's Bay</v>
          </cell>
          <cell r="H3054" t="str">
            <v>J0X1K0</v>
          </cell>
          <cell r="I3054">
            <v>819</v>
          </cell>
          <cell r="J3054">
            <v>6485137</v>
          </cell>
          <cell r="K3054">
            <v>44</v>
          </cell>
          <cell r="L3054">
            <v>9482</v>
          </cell>
          <cell r="M3054">
            <v>42</v>
          </cell>
          <cell r="N3054">
            <v>6917</v>
          </cell>
        </row>
        <row r="3055">
          <cell r="A3055">
            <v>1513209</v>
          </cell>
          <cell r="B3055" t="str">
            <v>12</v>
          </cell>
          <cell r="C3055" t="str">
            <v>Chaudière-Appalaches</v>
          </cell>
          <cell r="D3055" t="str">
            <v>Croteau(Roger)</v>
          </cell>
          <cell r="F3055" t="str">
            <v>3201  rte 263 CP 64</v>
          </cell>
          <cell r="G3055" t="str">
            <v>Disraeli</v>
          </cell>
          <cell r="H3055" t="str">
            <v>G0N1E0</v>
          </cell>
          <cell r="I3055">
            <v>418</v>
          </cell>
          <cell r="J3055">
            <v>4492068</v>
          </cell>
          <cell r="K3055">
            <v>13</v>
          </cell>
          <cell r="L3055">
            <v>680</v>
          </cell>
        </row>
        <row r="3056">
          <cell r="A3056">
            <v>1513217</v>
          </cell>
          <cell r="B3056" t="str">
            <v>12</v>
          </cell>
          <cell r="C3056" t="str">
            <v>Chaudière-Appalaches</v>
          </cell>
          <cell r="D3056" t="str">
            <v>Cutcheon(Jean-Guy Mc)</v>
          </cell>
          <cell r="F3056" t="str">
            <v>2488, rang McCutcheon</v>
          </cell>
          <cell r="G3056" t="str">
            <v>Adstock</v>
          </cell>
          <cell r="H3056" t="str">
            <v>G0N1S0</v>
          </cell>
          <cell r="I3056">
            <v>418</v>
          </cell>
          <cell r="J3056">
            <v>3357881</v>
          </cell>
          <cell r="K3056">
            <v>20</v>
          </cell>
          <cell r="M3056">
            <v>35</v>
          </cell>
        </row>
        <row r="3057">
          <cell r="A3057">
            <v>1513241</v>
          </cell>
          <cell r="B3057" t="str">
            <v>02</v>
          </cell>
          <cell r="C3057" t="str">
            <v>Saguenay-Lac-Saint-Jean</v>
          </cell>
          <cell r="D3057" t="str">
            <v>Ferme Éloïse inc.</v>
          </cell>
          <cell r="E3057" t="str">
            <v>Turcotte-Truchon(Lauréande)</v>
          </cell>
          <cell r="F3057" t="str">
            <v>280 route du Lac</v>
          </cell>
          <cell r="G3057" t="str">
            <v>Alma</v>
          </cell>
          <cell r="H3057" t="str">
            <v>G8B6M6</v>
          </cell>
          <cell r="I3057">
            <v>418</v>
          </cell>
          <cell r="J3057">
            <v>6682058</v>
          </cell>
          <cell r="K3057">
            <v>14</v>
          </cell>
          <cell r="L3057">
            <v>3742</v>
          </cell>
          <cell r="M3057">
            <v>16</v>
          </cell>
          <cell r="N3057">
            <v>6804</v>
          </cell>
        </row>
        <row r="3058">
          <cell r="A3058">
            <v>1513266</v>
          </cell>
          <cell r="B3058" t="str">
            <v>12</v>
          </cell>
          <cell r="C3058" t="str">
            <v>Chaudière-Appalaches</v>
          </cell>
          <cell r="D3058" t="str">
            <v>Côté(Michel)</v>
          </cell>
          <cell r="E3058" t="str">
            <v>Côté(Michel)</v>
          </cell>
          <cell r="F3058" t="str">
            <v>516, Rang 9</v>
          </cell>
          <cell r="G3058" t="str">
            <v>Thetford Mines</v>
          </cell>
          <cell r="H3058" t="str">
            <v>G6G5R6</v>
          </cell>
          <cell r="I3058">
            <v>418</v>
          </cell>
          <cell r="J3058">
            <v>3357996</v>
          </cell>
          <cell r="K3058">
            <v>47</v>
          </cell>
          <cell r="M3058">
            <v>44</v>
          </cell>
          <cell r="N3058">
            <v>4617</v>
          </cell>
        </row>
        <row r="3059">
          <cell r="A3059">
            <v>1513282</v>
          </cell>
          <cell r="B3059" t="str">
            <v>12</v>
          </cell>
          <cell r="C3059" t="str">
            <v>Chaudière-Appalaches</v>
          </cell>
          <cell r="D3059" t="str">
            <v>Dumas(Émilien)</v>
          </cell>
          <cell r="F3059" t="str">
            <v>95, chemin de la Colline Ouest</v>
          </cell>
          <cell r="G3059" t="str">
            <v>Thetford Mines</v>
          </cell>
          <cell r="H3059" t="str">
            <v>G6G5R5</v>
          </cell>
          <cell r="I3059">
            <v>418</v>
          </cell>
          <cell r="J3059">
            <v>3384500</v>
          </cell>
          <cell r="K3059">
            <v>21</v>
          </cell>
          <cell r="L3059">
            <v>4580</v>
          </cell>
          <cell r="M3059">
            <v>19</v>
          </cell>
          <cell r="N3059">
            <v>3890</v>
          </cell>
        </row>
        <row r="3060">
          <cell r="A3060">
            <v>1513308</v>
          </cell>
          <cell r="B3060" t="str">
            <v>12</v>
          </cell>
          <cell r="C3060" t="str">
            <v>Chaudière-Appalaches</v>
          </cell>
          <cell r="D3060" t="str">
            <v>Lessard(Dany)</v>
          </cell>
          <cell r="F3060" t="str">
            <v>1116, route 271</v>
          </cell>
          <cell r="G3060" t="str">
            <v>Saint-Pierre-de-Broughton</v>
          </cell>
          <cell r="H3060" t="str">
            <v>G0N1T0</v>
          </cell>
          <cell r="I3060">
            <v>418</v>
          </cell>
          <cell r="J3060">
            <v>4243741</v>
          </cell>
          <cell r="K3060">
            <v>53</v>
          </cell>
          <cell r="L3060">
            <v>5912</v>
          </cell>
          <cell r="M3060">
            <v>41</v>
          </cell>
          <cell r="N3060">
            <v>11562</v>
          </cell>
        </row>
        <row r="3061">
          <cell r="A3061">
            <v>1513357</v>
          </cell>
          <cell r="B3061" t="str">
            <v>12</v>
          </cell>
          <cell r="C3061" t="str">
            <v>Chaudière-Appalaches</v>
          </cell>
          <cell r="D3061" t="str">
            <v>Bédard(Ronald)</v>
          </cell>
          <cell r="F3061" t="str">
            <v>421, rue Bédard</v>
          </cell>
          <cell r="G3061" t="str">
            <v>Sainte-Marie</v>
          </cell>
          <cell r="H3061" t="str">
            <v>G6E3N7</v>
          </cell>
          <cell r="I3061">
            <v>418</v>
          </cell>
          <cell r="J3061">
            <v>3872024</v>
          </cell>
          <cell r="K3061">
            <v>72</v>
          </cell>
          <cell r="L3061">
            <v>12934</v>
          </cell>
          <cell r="M3061">
            <v>63</v>
          </cell>
          <cell r="N3061">
            <v>12602</v>
          </cell>
        </row>
        <row r="3062">
          <cell r="A3062">
            <v>1513381</v>
          </cell>
          <cell r="B3062" t="str">
            <v>12</v>
          </cell>
          <cell r="C3062" t="str">
            <v>Chaudière-Appalaches</v>
          </cell>
          <cell r="D3062" t="str">
            <v>Drouin(Hector)</v>
          </cell>
          <cell r="E3062" t="str">
            <v>Drouin(Hector)</v>
          </cell>
          <cell r="F3062" t="str">
            <v>1045, rue Lambert</v>
          </cell>
          <cell r="G3062" t="str">
            <v>Saint-Jean-Chrysostome</v>
          </cell>
          <cell r="H3062" t="str">
            <v>G6Z3H1</v>
          </cell>
          <cell r="I3062">
            <v>418</v>
          </cell>
          <cell r="J3062">
            <v>8394323</v>
          </cell>
          <cell r="K3062">
            <v>17</v>
          </cell>
          <cell r="L3062">
            <v>1207</v>
          </cell>
        </row>
        <row r="3063">
          <cell r="A3063">
            <v>1513399</v>
          </cell>
          <cell r="B3063" t="str">
            <v>12</v>
          </cell>
          <cell r="C3063" t="str">
            <v>Chaudière-Appalaches</v>
          </cell>
          <cell r="D3063" t="str">
            <v>Fleury(Roger)</v>
          </cell>
          <cell r="F3063" t="str">
            <v>122 rang St-Étienne Sud</v>
          </cell>
          <cell r="G3063" t="str">
            <v>Sainte-Marie</v>
          </cell>
          <cell r="H3063" t="str">
            <v>G6E2Z9</v>
          </cell>
          <cell r="I3063">
            <v>418</v>
          </cell>
          <cell r="J3063">
            <v>3877746</v>
          </cell>
          <cell r="K3063">
            <v>20</v>
          </cell>
          <cell r="L3063">
            <v>2348</v>
          </cell>
        </row>
        <row r="3064">
          <cell r="A3064">
            <v>1513407</v>
          </cell>
          <cell r="B3064" t="str">
            <v>12</v>
          </cell>
          <cell r="C3064" t="str">
            <v>Chaudière-Appalaches</v>
          </cell>
          <cell r="D3064" t="str">
            <v>Gagnon(Benoit)</v>
          </cell>
          <cell r="F3064" t="str">
            <v>990,  St-Désiré</v>
          </cell>
          <cell r="G3064" t="str">
            <v>Thetford Mines</v>
          </cell>
          <cell r="H3064" t="str">
            <v>G6H1M6</v>
          </cell>
          <cell r="I3064">
            <v>418</v>
          </cell>
          <cell r="J3064">
            <v>4235092</v>
          </cell>
          <cell r="K3064">
            <v>28</v>
          </cell>
          <cell r="L3064">
            <v>971</v>
          </cell>
          <cell r="M3064">
            <v>23</v>
          </cell>
          <cell r="N3064">
            <v>2126</v>
          </cell>
        </row>
        <row r="3065">
          <cell r="A3065">
            <v>1513423</v>
          </cell>
          <cell r="B3065" t="str">
            <v>12</v>
          </cell>
          <cell r="C3065" t="str">
            <v>Chaudière-Appalaches</v>
          </cell>
          <cell r="D3065" t="str">
            <v>Goulet(Germain)</v>
          </cell>
          <cell r="F3065" t="str">
            <v>419 rue Bédard</v>
          </cell>
          <cell r="G3065" t="str">
            <v>Sainte-Marie</v>
          </cell>
          <cell r="H3065" t="str">
            <v>G6E3N7</v>
          </cell>
          <cell r="I3065">
            <v>418</v>
          </cell>
          <cell r="J3065">
            <v>3872135</v>
          </cell>
          <cell r="K3065">
            <v>48</v>
          </cell>
          <cell r="L3065">
            <v>7982</v>
          </cell>
          <cell r="M3065">
            <v>46</v>
          </cell>
          <cell r="N3065">
            <v>9196</v>
          </cell>
        </row>
        <row r="3066">
          <cell r="A3066">
            <v>1513472</v>
          </cell>
          <cell r="B3066" t="str">
            <v>07</v>
          </cell>
          <cell r="C3066" t="str">
            <v>Outaouais</v>
          </cell>
          <cell r="D3066" t="str">
            <v>Smith(Nora)</v>
          </cell>
          <cell r="F3066" t="str">
            <v>54 Smith Line</v>
          </cell>
          <cell r="G3066" t="str">
            <v>l'isle-aux-Allumettes</v>
          </cell>
          <cell r="H3066" t="str">
            <v>J0X1M0</v>
          </cell>
          <cell r="I3066">
            <v>819</v>
          </cell>
          <cell r="J3066">
            <v>6892505</v>
          </cell>
          <cell r="K3066">
            <v>23</v>
          </cell>
          <cell r="L3066">
            <v>2906</v>
          </cell>
          <cell r="M3066">
            <v>23</v>
          </cell>
          <cell r="N3066">
            <v>5621</v>
          </cell>
        </row>
        <row r="3067">
          <cell r="A3067">
            <v>1513480</v>
          </cell>
          <cell r="B3067" t="str">
            <v>07</v>
          </cell>
          <cell r="C3067" t="str">
            <v>Outaouais</v>
          </cell>
          <cell r="D3067" t="str">
            <v>Smith(Wayne)</v>
          </cell>
          <cell r="F3067" t="str">
            <v>5605, 6e Concession</v>
          </cell>
          <cell r="G3067" t="str">
            <v>Pontiac</v>
          </cell>
          <cell r="H3067" t="str">
            <v>J0X2V0</v>
          </cell>
          <cell r="I3067">
            <v>819</v>
          </cell>
          <cell r="J3067">
            <v>4583247</v>
          </cell>
          <cell r="K3067">
            <v>157</v>
          </cell>
          <cell r="L3067">
            <v>22461</v>
          </cell>
          <cell r="M3067">
            <v>157</v>
          </cell>
          <cell r="N3067">
            <v>24098</v>
          </cell>
        </row>
        <row r="3068">
          <cell r="A3068">
            <v>1513498</v>
          </cell>
          <cell r="B3068" t="str">
            <v>12</v>
          </cell>
          <cell r="C3068" t="str">
            <v>Chaudière-Appalaches</v>
          </cell>
          <cell r="D3068" t="str">
            <v>Lemay(Denis)</v>
          </cell>
          <cell r="F3068" t="str">
            <v>2819, rue St-Désiré (Route 265)</v>
          </cell>
          <cell r="G3068" t="str">
            <v>Thetford Mines</v>
          </cell>
          <cell r="H3068" t="str">
            <v>G6H2L6</v>
          </cell>
          <cell r="I3068">
            <v>418</v>
          </cell>
          <cell r="J3068">
            <v>4235802</v>
          </cell>
          <cell r="K3068">
            <v>16</v>
          </cell>
          <cell r="L3068">
            <v>2343</v>
          </cell>
          <cell r="M3068">
            <v>15</v>
          </cell>
          <cell r="N3068">
            <v>2449</v>
          </cell>
        </row>
        <row r="3069">
          <cell r="A3069">
            <v>1513514</v>
          </cell>
          <cell r="B3069" t="str">
            <v>07</v>
          </cell>
          <cell r="C3069" t="str">
            <v>Outaouais</v>
          </cell>
          <cell r="D3069" t="str">
            <v>Snider(Mark)</v>
          </cell>
          <cell r="F3069" t="str">
            <v>2616 Woodburn Road,   Joyceville</v>
          </cell>
          <cell r="G3069" t="str">
            <v>Joyceville (Ontario)</v>
          </cell>
          <cell r="H3069" t="str">
            <v>K0H1Y0</v>
          </cell>
          <cell r="I3069">
            <v>613</v>
          </cell>
          <cell r="J3069">
            <v>9298424</v>
          </cell>
          <cell r="K3069">
            <v>34</v>
          </cell>
          <cell r="L3069">
            <v>9174</v>
          </cell>
        </row>
        <row r="3070">
          <cell r="A3070">
            <v>1513548</v>
          </cell>
          <cell r="B3070" t="str">
            <v>12</v>
          </cell>
          <cell r="C3070" t="str">
            <v>Chaudière-Appalaches</v>
          </cell>
          <cell r="D3070" t="str">
            <v>Perreault(Jean)</v>
          </cell>
          <cell r="F3070" t="str">
            <v>6080, boul. Wilfrid-Hamel</v>
          </cell>
          <cell r="G3070" t="str">
            <v>Québec</v>
          </cell>
          <cell r="H3070" t="str">
            <v>G2E2H7</v>
          </cell>
          <cell r="I3070">
            <v>418</v>
          </cell>
          <cell r="J3070">
            <v>8727903</v>
          </cell>
          <cell r="K3070">
            <v>16</v>
          </cell>
          <cell r="L3070">
            <v>2715</v>
          </cell>
          <cell r="M3070">
            <v>16</v>
          </cell>
          <cell r="N3070">
            <v>2715</v>
          </cell>
        </row>
        <row r="3071">
          <cell r="A3071">
            <v>1513654</v>
          </cell>
          <cell r="B3071" t="str">
            <v>07</v>
          </cell>
          <cell r="C3071" t="str">
            <v>Outaouais</v>
          </cell>
          <cell r="D3071" t="str">
            <v>Stanton(Brian)</v>
          </cell>
          <cell r="F3071" t="str">
            <v>Po Box 12</v>
          </cell>
          <cell r="G3071" t="str">
            <v>Bryson</v>
          </cell>
          <cell r="H3071" t="str">
            <v>J0X1H0</v>
          </cell>
          <cell r="I3071">
            <v>819</v>
          </cell>
          <cell r="J3071">
            <v>6485555</v>
          </cell>
          <cell r="K3071">
            <v>360</v>
          </cell>
          <cell r="L3071">
            <v>77838</v>
          </cell>
          <cell r="M3071">
            <v>377</v>
          </cell>
          <cell r="N3071">
            <v>83606</v>
          </cell>
        </row>
        <row r="3072">
          <cell r="A3072">
            <v>1513670</v>
          </cell>
          <cell r="B3072" t="str">
            <v>07</v>
          </cell>
          <cell r="C3072" t="str">
            <v>Outaouais</v>
          </cell>
          <cell r="D3072" t="str">
            <v>Stevenson(Bruce)</v>
          </cell>
          <cell r="E3072" t="str">
            <v>Stevenson(Bruce)</v>
          </cell>
          <cell r="F3072" t="str">
            <v>385, ch. de la Montagne</v>
          </cell>
          <cell r="G3072" t="str">
            <v>La Pèche</v>
          </cell>
          <cell r="H3072" t="str">
            <v>J0X3G0</v>
          </cell>
          <cell r="I3072">
            <v>819</v>
          </cell>
          <cell r="J3072">
            <v>4591382</v>
          </cell>
          <cell r="K3072">
            <v>54</v>
          </cell>
          <cell r="L3072">
            <v>8595</v>
          </cell>
          <cell r="M3072">
            <v>54</v>
          </cell>
          <cell r="N3072">
            <v>9515</v>
          </cell>
        </row>
        <row r="3073">
          <cell r="A3073">
            <v>1513761</v>
          </cell>
          <cell r="B3073" t="str">
            <v>07</v>
          </cell>
          <cell r="C3073" t="str">
            <v>Outaouais</v>
          </cell>
          <cell r="D3073" t="str">
            <v>Stitt(Barry)</v>
          </cell>
          <cell r="F3073" t="str">
            <v>R.R. 1, 40 Haley Road</v>
          </cell>
          <cell r="G3073" t="str">
            <v>Fort-Coulonge</v>
          </cell>
          <cell r="H3073" t="str">
            <v>J0X1V0</v>
          </cell>
          <cell r="I3073">
            <v>819</v>
          </cell>
          <cell r="J3073">
            <v>6832736</v>
          </cell>
          <cell r="K3073">
            <v>137</v>
          </cell>
          <cell r="L3073">
            <v>34211</v>
          </cell>
          <cell r="M3073">
            <v>139</v>
          </cell>
          <cell r="N3073">
            <v>35491</v>
          </cell>
        </row>
        <row r="3074">
          <cell r="A3074">
            <v>1513795</v>
          </cell>
          <cell r="B3074" t="str">
            <v>07</v>
          </cell>
          <cell r="C3074" t="str">
            <v>Outaouais</v>
          </cell>
          <cell r="D3074" t="str">
            <v>Strutt(Clare H.)</v>
          </cell>
          <cell r="F3074" t="str">
            <v>C107, Sand Bay Road, C.P. 209</v>
          </cell>
          <cell r="G3074" t="str">
            <v>Shawville</v>
          </cell>
          <cell r="H3074" t="str">
            <v>J0X2Y0</v>
          </cell>
          <cell r="I3074">
            <v>819</v>
          </cell>
          <cell r="J3074">
            <v>6475651</v>
          </cell>
          <cell r="K3074">
            <v>16</v>
          </cell>
          <cell r="L3074">
            <v>2553</v>
          </cell>
          <cell r="M3074">
            <v>15</v>
          </cell>
          <cell r="N3074">
            <v>2755</v>
          </cell>
        </row>
        <row r="3075">
          <cell r="A3075">
            <v>1513803</v>
          </cell>
          <cell r="B3075" t="str">
            <v>07</v>
          </cell>
          <cell r="C3075" t="str">
            <v>Outaouais</v>
          </cell>
          <cell r="D3075" t="str">
            <v>Sullivan(George)</v>
          </cell>
          <cell r="F3075" t="str">
            <v>1311 ch. de la Culbute</v>
          </cell>
          <cell r="G3075" t="str">
            <v>l'isle-aux-Allumettes</v>
          </cell>
          <cell r="H3075" t="str">
            <v>J0X1M0</v>
          </cell>
          <cell r="I3075">
            <v>819</v>
          </cell>
          <cell r="J3075">
            <v>6892228</v>
          </cell>
          <cell r="K3075">
            <v>20</v>
          </cell>
          <cell r="L3075">
            <v>1706</v>
          </cell>
          <cell r="M3075">
            <v>20</v>
          </cell>
          <cell r="N3075">
            <v>2046</v>
          </cell>
        </row>
        <row r="3076">
          <cell r="A3076">
            <v>1513811</v>
          </cell>
          <cell r="B3076" t="str">
            <v>07</v>
          </cell>
          <cell r="C3076" t="str">
            <v>Outaouais</v>
          </cell>
          <cell r="D3076" t="str">
            <v>Sullivan(John)</v>
          </cell>
          <cell r="F3076" t="str">
            <v>232, Highway 105, Box 69</v>
          </cell>
          <cell r="G3076" t="str">
            <v>Kazabazua</v>
          </cell>
          <cell r="H3076" t="str">
            <v>J0X1X0</v>
          </cell>
          <cell r="I3076">
            <v>819</v>
          </cell>
          <cell r="J3076">
            <v>4672713</v>
          </cell>
          <cell r="K3076">
            <v>56</v>
          </cell>
          <cell r="L3076">
            <v>8257</v>
          </cell>
          <cell r="M3076">
            <v>46</v>
          </cell>
          <cell r="N3076">
            <v>10820</v>
          </cell>
        </row>
        <row r="3077">
          <cell r="A3077">
            <v>1513837</v>
          </cell>
          <cell r="B3077" t="str">
            <v>07</v>
          </cell>
          <cell r="C3077" t="str">
            <v>Outaouais</v>
          </cell>
          <cell r="D3077" t="str">
            <v>Belsher(Joan Rose)</v>
          </cell>
          <cell r="F3077" t="str">
            <v>C84 Calumet Road East, R.R. 3</v>
          </cell>
          <cell r="G3077" t="str">
            <v>Shawville</v>
          </cell>
          <cell r="H3077" t="str">
            <v>J0X2Y0</v>
          </cell>
          <cell r="I3077">
            <v>819</v>
          </cell>
          <cell r="J3077">
            <v>6473827</v>
          </cell>
          <cell r="K3077">
            <v>36</v>
          </cell>
          <cell r="L3077">
            <v>6069</v>
          </cell>
          <cell r="M3077">
            <v>35</v>
          </cell>
          <cell r="N3077">
            <v>7142</v>
          </cell>
        </row>
        <row r="3078">
          <cell r="A3078">
            <v>1513878</v>
          </cell>
          <cell r="B3078" t="str">
            <v>07</v>
          </cell>
          <cell r="C3078" t="str">
            <v>Outaouais</v>
          </cell>
          <cell r="D3078" t="str">
            <v>Therrien(Normand)</v>
          </cell>
          <cell r="E3078" t="str">
            <v>Therrien(Normand)</v>
          </cell>
          <cell r="F3078" t="str">
            <v>403, rang Saint-Joseph Ouest</v>
          </cell>
          <cell r="G3078" t="str">
            <v>Saint-André-Avellin</v>
          </cell>
          <cell r="H3078" t="str">
            <v>J0V1W0</v>
          </cell>
          <cell r="I3078">
            <v>819</v>
          </cell>
          <cell r="J3078">
            <v>9836003</v>
          </cell>
          <cell r="K3078">
            <v>46</v>
          </cell>
          <cell r="L3078">
            <v>5698</v>
          </cell>
          <cell r="M3078">
            <v>50</v>
          </cell>
          <cell r="N3078">
            <v>13774</v>
          </cell>
        </row>
        <row r="3079">
          <cell r="A3079">
            <v>1513894</v>
          </cell>
          <cell r="B3079" t="str">
            <v>04</v>
          </cell>
          <cell r="C3079" t="str">
            <v>Mauricie</v>
          </cell>
          <cell r="D3079" t="str">
            <v>Gélinas(Gaston)</v>
          </cell>
          <cell r="F3079" t="str">
            <v>910, boul Trudel</v>
          </cell>
          <cell r="G3079" t="str">
            <v>Saint-Barnabé</v>
          </cell>
          <cell r="H3079" t="str">
            <v>G0X2K0</v>
          </cell>
          <cell r="I3079">
            <v>819</v>
          </cell>
          <cell r="J3079">
            <v>2642092</v>
          </cell>
          <cell r="K3079">
            <v>17</v>
          </cell>
          <cell r="L3079">
            <v>1861</v>
          </cell>
          <cell r="M3079">
            <v>16</v>
          </cell>
        </row>
        <row r="3080">
          <cell r="A3080">
            <v>1513944</v>
          </cell>
          <cell r="B3080" t="str">
            <v>04</v>
          </cell>
          <cell r="C3080" t="str">
            <v>Mauricie</v>
          </cell>
          <cell r="D3080" t="str">
            <v>Gélinas(Léo)</v>
          </cell>
          <cell r="F3080" t="str">
            <v>450, St-Félix</v>
          </cell>
          <cell r="G3080" t="str">
            <v>Notre-Dame-du-Mont-Carmel</v>
          </cell>
          <cell r="H3080" t="str">
            <v>G0X3J0</v>
          </cell>
          <cell r="I3080">
            <v>819</v>
          </cell>
          <cell r="J3080">
            <v>3797409</v>
          </cell>
          <cell r="K3080">
            <v>12</v>
          </cell>
          <cell r="L3080">
            <v>2137</v>
          </cell>
        </row>
        <row r="3081">
          <cell r="A3081">
            <v>1513977</v>
          </cell>
          <cell r="B3081" t="str">
            <v>07</v>
          </cell>
          <cell r="C3081" t="str">
            <v>Outaouais</v>
          </cell>
          <cell r="D3081" t="str">
            <v>Thompson(Michael)</v>
          </cell>
          <cell r="F3081" t="str">
            <v>49 chemin Lapierre</v>
          </cell>
          <cell r="G3081" t="str">
            <v>l'isle-aux-Allumettes</v>
          </cell>
          <cell r="H3081" t="str">
            <v>J0X1M0</v>
          </cell>
          <cell r="I3081">
            <v>819</v>
          </cell>
          <cell r="J3081">
            <v>6892411</v>
          </cell>
          <cell r="K3081">
            <v>81</v>
          </cell>
          <cell r="L3081">
            <v>11799</v>
          </cell>
          <cell r="M3081">
            <v>86</v>
          </cell>
          <cell r="N3081">
            <v>1664</v>
          </cell>
        </row>
        <row r="3082">
          <cell r="A3082">
            <v>1514355</v>
          </cell>
          <cell r="B3082" t="str">
            <v>05</v>
          </cell>
          <cell r="C3082" t="str">
            <v>Estrie</v>
          </cell>
          <cell r="D3082" t="str">
            <v>Ferme Bischof S.E.N.C.</v>
          </cell>
          <cell r="E3082" t="str">
            <v>Bischof(Diane &amp; Claire)</v>
          </cell>
          <cell r="F3082" t="str">
            <v>40, 18e Avenue</v>
          </cell>
          <cell r="G3082" t="str">
            <v>Roxboro</v>
          </cell>
          <cell r="H3082" t="str">
            <v>H8Y3A6</v>
          </cell>
          <cell r="I3082">
            <v>819</v>
          </cell>
          <cell r="J3082">
            <v>8892567</v>
          </cell>
          <cell r="K3082">
            <v>14</v>
          </cell>
          <cell r="L3082">
            <v>2539</v>
          </cell>
          <cell r="M3082">
            <v>15</v>
          </cell>
          <cell r="N3082">
            <v>3092</v>
          </cell>
        </row>
        <row r="3083">
          <cell r="A3083">
            <v>1514447</v>
          </cell>
          <cell r="B3083" t="str">
            <v>04</v>
          </cell>
          <cell r="C3083" t="str">
            <v>Mauricie</v>
          </cell>
          <cell r="D3083" t="str">
            <v>Gélinas(Reneault)</v>
          </cell>
          <cell r="F3083" t="str">
            <v>781, chemin des Acadiens</v>
          </cell>
          <cell r="G3083" t="str">
            <v>Yamachiche</v>
          </cell>
          <cell r="H3083" t="str">
            <v>G0X3L0</v>
          </cell>
          <cell r="I3083">
            <v>819</v>
          </cell>
          <cell r="J3083">
            <v>2963269</v>
          </cell>
          <cell r="K3083">
            <v>16</v>
          </cell>
          <cell r="M3083">
            <v>17</v>
          </cell>
          <cell r="N3083">
            <v>227</v>
          </cell>
        </row>
        <row r="3084">
          <cell r="A3084">
            <v>1514835</v>
          </cell>
          <cell r="B3084" t="str">
            <v>04</v>
          </cell>
          <cell r="C3084" t="str">
            <v>Mauricie</v>
          </cell>
          <cell r="D3084" t="str">
            <v>Giroux(Germain)</v>
          </cell>
          <cell r="F3084" t="str">
            <v>841, Grande Rivière Sud</v>
          </cell>
          <cell r="G3084" t="str">
            <v>Yamachiche</v>
          </cell>
          <cell r="H3084" t="str">
            <v>G0X3L0</v>
          </cell>
          <cell r="I3084">
            <v>819</v>
          </cell>
          <cell r="J3084">
            <v>2962300</v>
          </cell>
          <cell r="K3084">
            <v>15</v>
          </cell>
          <cell r="L3084">
            <v>829</v>
          </cell>
          <cell r="M3084">
            <v>15</v>
          </cell>
          <cell r="N3084">
            <v>245</v>
          </cell>
        </row>
        <row r="3085">
          <cell r="A3085">
            <v>1514868</v>
          </cell>
          <cell r="B3085" t="str">
            <v>04</v>
          </cell>
          <cell r="C3085" t="str">
            <v>Mauricie</v>
          </cell>
          <cell r="D3085" t="str">
            <v>Giroux(Gilles)</v>
          </cell>
          <cell r="F3085" t="str">
            <v>16, rue de l'Église</v>
          </cell>
          <cell r="G3085" t="str">
            <v>La Bostonnais</v>
          </cell>
          <cell r="H3085" t="str">
            <v>G9X0A7</v>
          </cell>
          <cell r="I3085">
            <v>819</v>
          </cell>
          <cell r="J3085">
            <v>5238158</v>
          </cell>
          <cell r="K3085">
            <v>17</v>
          </cell>
          <cell r="L3085">
            <v>680</v>
          </cell>
          <cell r="M3085">
            <v>19</v>
          </cell>
          <cell r="N3085">
            <v>6071</v>
          </cell>
        </row>
        <row r="3086">
          <cell r="A3086">
            <v>1515022</v>
          </cell>
          <cell r="B3086" t="str">
            <v>05</v>
          </cell>
          <cell r="C3086" t="str">
            <v>Estrie</v>
          </cell>
          <cell r="D3086" t="str">
            <v>Ferme R.G. Champoux S.E.N.C.</v>
          </cell>
          <cell r="E3086" t="str">
            <v>Champoux(Gilles)</v>
          </cell>
          <cell r="F3086" t="str">
            <v>624, rang Elgin</v>
          </cell>
          <cell r="G3086" t="str">
            <v>Stratford</v>
          </cell>
          <cell r="H3086" t="str">
            <v>G0Y1P0</v>
          </cell>
          <cell r="I3086">
            <v>418</v>
          </cell>
          <cell r="J3086">
            <v>4432361</v>
          </cell>
          <cell r="K3086">
            <v>48</v>
          </cell>
          <cell r="L3086">
            <v>4901</v>
          </cell>
          <cell r="M3086">
            <v>50</v>
          </cell>
          <cell r="N3086">
            <v>8264</v>
          </cell>
        </row>
        <row r="3087">
          <cell r="A3087">
            <v>1515436</v>
          </cell>
          <cell r="B3087" t="str">
            <v>07</v>
          </cell>
          <cell r="C3087" t="str">
            <v>Outaouais</v>
          </cell>
          <cell r="D3087" t="str">
            <v>Romain(Claude H.)</v>
          </cell>
          <cell r="F3087" t="str">
            <v>Chemin Bois-Francs, C.P. 598</v>
          </cell>
          <cell r="G3087" t="str">
            <v>Fort-Coulonge</v>
          </cell>
          <cell r="H3087" t="str">
            <v>J0X1V0</v>
          </cell>
          <cell r="I3087">
            <v>819</v>
          </cell>
          <cell r="J3087">
            <v>6833278</v>
          </cell>
          <cell r="K3087">
            <v>48</v>
          </cell>
          <cell r="L3087">
            <v>6366</v>
          </cell>
          <cell r="M3087">
            <v>57</v>
          </cell>
          <cell r="N3087">
            <v>12959</v>
          </cell>
        </row>
        <row r="3088">
          <cell r="A3088">
            <v>1515568</v>
          </cell>
          <cell r="B3088" t="str">
            <v>07</v>
          </cell>
          <cell r="C3088" t="str">
            <v>Outaouais</v>
          </cell>
          <cell r="D3088" t="str">
            <v>Rusenstrom(Betty)</v>
          </cell>
          <cell r="E3088" t="str">
            <v>Rusenstrom(Betty)</v>
          </cell>
          <cell r="F3088" t="str">
            <v>72, chemin Lachapelle</v>
          </cell>
          <cell r="G3088" t="str">
            <v>Gracefield</v>
          </cell>
          <cell r="H3088" t="str">
            <v>J0X1W0</v>
          </cell>
          <cell r="I3088">
            <v>819</v>
          </cell>
          <cell r="J3088">
            <v>4633336</v>
          </cell>
          <cell r="K3088">
            <v>14</v>
          </cell>
          <cell r="L3088">
            <v>996</v>
          </cell>
        </row>
        <row r="3089">
          <cell r="A3089">
            <v>1515741</v>
          </cell>
          <cell r="B3089" t="str">
            <v>07</v>
          </cell>
          <cell r="C3089" t="str">
            <v>Outaouais</v>
          </cell>
          <cell r="D3089" t="str">
            <v>Schwartz(Douglas)</v>
          </cell>
          <cell r="F3089" t="str">
            <v>1915 Wiggins Road</v>
          </cell>
          <cell r="G3089" t="str">
            <v>Pontiac</v>
          </cell>
          <cell r="H3089" t="str">
            <v>J0X2V0</v>
          </cell>
          <cell r="I3089">
            <v>819</v>
          </cell>
          <cell r="J3089">
            <v>4582038</v>
          </cell>
          <cell r="K3089">
            <v>40</v>
          </cell>
          <cell r="L3089">
            <v>6090</v>
          </cell>
          <cell r="M3089">
            <v>41</v>
          </cell>
          <cell r="N3089">
            <v>10129</v>
          </cell>
        </row>
        <row r="3090">
          <cell r="A3090">
            <v>1515766</v>
          </cell>
          <cell r="B3090" t="str">
            <v>07</v>
          </cell>
          <cell r="C3090" t="str">
            <v>Outaouais</v>
          </cell>
          <cell r="D3090" t="str">
            <v>Scullion(Keith)</v>
          </cell>
          <cell r="F3090" t="str">
            <v>888, montée Paiement</v>
          </cell>
          <cell r="G3090" t="str">
            <v>Gatineau</v>
          </cell>
          <cell r="H3090" t="str">
            <v>J8R3K1</v>
          </cell>
          <cell r="I3090">
            <v>819</v>
          </cell>
          <cell r="J3090">
            <v>5687378</v>
          </cell>
          <cell r="K3090">
            <v>111</v>
          </cell>
          <cell r="L3090">
            <v>2542</v>
          </cell>
          <cell r="M3090">
            <v>111</v>
          </cell>
          <cell r="N3090">
            <v>11104</v>
          </cell>
        </row>
        <row r="3091">
          <cell r="A3091">
            <v>1515774</v>
          </cell>
          <cell r="B3091" t="str">
            <v>07</v>
          </cell>
          <cell r="C3091" t="str">
            <v>Outaouais</v>
          </cell>
          <cell r="D3091" t="str">
            <v>Sharpe(Brent)</v>
          </cell>
          <cell r="F3091" t="str">
            <v>332 Centre Street, Box 64</v>
          </cell>
          <cell r="G3091" t="str">
            <v>Shawville</v>
          </cell>
          <cell r="H3091" t="str">
            <v>J0X2Y0</v>
          </cell>
          <cell r="I3091">
            <v>819</v>
          </cell>
          <cell r="J3091">
            <v>6473570</v>
          </cell>
          <cell r="K3091">
            <v>28</v>
          </cell>
          <cell r="L3091">
            <v>4274</v>
          </cell>
          <cell r="M3091">
            <v>30</v>
          </cell>
          <cell r="N3091">
            <v>7626</v>
          </cell>
        </row>
        <row r="3092">
          <cell r="A3092">
            <v>1515816</v>
          </cell>
          <cell r="B3092" t="str">
            <v>07</v>
          </cell>
          <cell r="C3092" t="str">
            <v>Outaouais</v>
          </cell>
          <cell r="D3092" t="str">
            <v>Sloan(George)</v>
          </cell>
          <cell r="E3092" t="str">
            <v>Sloan(George)</v>
          </cell>
          <cell r="F3092" t="str">
            <v>53 Ridge Road Vinton, R.R. 4</v>
          </cell>
          <cell r="G3092" t="str">
            <v>Campbell's Bay</v>
          </cell>
          <cell r="H3092" t="str">
            <v>J0X1K0</v>
          </cell>
          <cell r="I3092">
            <v>819</v>
          </cell>
          <cell r="J3092">
            <v>6482438</v>
          </cell>
          <cell r="K3092">
            <v>86</v>
          </cell>
          <cell r="L3092">
            <v>10562</v>
          </cell>
          <cell r="M3092">
            <v>85</v>
          </cell>
          <cell r="N3092">
            <v>20567</v>
          </cell>
        </row>
        <row r="3093">
          <cell r="A3093">
            <v>1515840</v>
          </cell>
          <cell r="B3093" t="str">
            <v>07</v>
          </cell>
          <cell r="C3093" t="str">
            <v>Outaouais</v>
          </cell>
          <cell r="D3093" t="str">
            <v>Smiley(Larry)</v>
          </cell>
          <cell r="E3093" t="str">
            <v>Smiley(Larry)</v>
          </cell>
          <cell r="F3093" t="str">
            <v>C26, rang 3</v>
          </cell>
          <cell r="G3093" t="str">
            <v>Shawville</v>
          </cell>
          <cell r="H3093" t="str">
            <v>J0X2Y0</v>
          </cell>
          <cell r="I3093">
            <v>819</v>
          </cell>
          <cell r="J3093">
            <v>6473986</v>
          </cell>
          <cell r="K3093">
            <v>77</v>
          </cell>
          <cell r="L3093">
            <v>255</v>
          </cell>
          <cell r="M3093">
            <v>63</v>
          </cell>
          <cell r="N3093">
            <v>8165</v>
          </cell>
        </row>
        <row r="3094">
          <cell r="A3094">
            <v>1515873</v>
          </cell>
          <cell r="B3094" t="str">
            <v>07</v>
          </cell>
          <cell r="C3094" t="str">
            <v>Outaouais</v>
          </cell>
          <cell r="D3094" t="str">
            <v>Smith(Kempton)</v>
          </cell>
          <cell r="F3094" t="str">
            <v>55, 4 th Line</v>
          </cell>
          <cell r="G3094" t="str">
            <v>l'isle-aux-Allumettes</v>
          </cell>
          <cell r="H3094" t="str">
            <v>J0X1M0</v>
          </cell>
          <cell r="I3094">
            <v>819</v>
          </cell>
          <cell r="J3094">
            <v>6892505</v>
          </cell>
          <cell r="K3094">
            <v>90</v>
          </cell>
          <cell r="L3094">
            <v>1701</v>
          </cell>
          <cell r="M3094">
            <v>63</v>
          </cell>
          <cell r="N3094">
            <v>4984</v>
          </cell>
        </row>
        <row r="3095">
          <cell r="A3095">
            <v>1515899</v>
          </cell>
          <cell r="B3095" t="str">
            <v>07</v>
          </cell>
          <cell r="C3095" t="str">
            <v>Outaouais</v>
          </cell>
          <cell r="D3095" t="str">
            <v>Smith(Mervin)</v>
          </cell>
          <cell r="E3095" t="str">
            <v>Smith(Shawn)</v>
          </cell>
          <cell r="F3095" t="str">
            <v>30, montée des Érables, R.R. 2</v>
          </cell>
          <cell r="G3095" t="str">
            <v>L'Ile-du-Grand-Calumet</v>
          </cell>
          <cell r="H3095" t="str">
            <v>J0X1J0</v>
          </cell>
          <cell r="I3095">
            <v>819</v>
          </cell>
          <cell r="J3095">
            <v>6482404</v>
          </cell>
          <cell r="K3095">
            <v>53</v>
          </cell>
          <cell r="L3095">
            <v>4858</v>
          </cell>
        </row>
        <row r="3096">
          <cell r="A3096">
            <v>1516004</v>
          </cell>
          <cell r="B3096" t="str">
            <v>15</v>
          </cell>
          <cell r="C3096" t="str">
            <v>Laurentides</v>
          </cell>
          <cell r="D3096" t="str">
            <v>Prévost(Normand)</v>
          </cell>
          <cell r="F3096" t="str">
            <v>207, route 309 nord</v>
          </cell>
          <cell r="G3096" t="str">
            <v>Ferme-Neuve</v>
          </cell>
          <cell r="H3096" t="str">
            <v>J0W1C0</v>
          </cell>
          <cell r="I3096">
            <v>819</v>
          </cell>
          <cell r="J3096">
            <v>5873254</v>
          </cell>
          <cell r="K3096">
            <v>39</v>
          </cell>
          <cell r="L3096">
            <v>6642</v>
          </cell>
          <cell r="M3096">
            <v>40</v>
          </cell>
          <cell r="N3096">
            <v>3231</v>
          </cell>
        </row>
        <row r="3097">
          <cell r="A3097">
            <v>1516020</v>
          </cell>
          <cell r="B3097" t="str">
            <v>07</v>
          </cell>
          <cell r="C3097" t="str">
            <v>Outaouais</v>
          </cell>
          <cell r="D3097" t="str">
            <v>Lalonde(Daniel)</v>
          </cell>
          <cell r="F3097" t="str">
            <v>342, route 105, B.P. 53</v>
          </cell>
          <cell r="G3097" t="str">
            <v>Kazabazua</v>
          </cell>
          <cell r="H3097" t="str">
            <v>J0X1X0</v>
          </cell>
          <cell r="I3097">
            <v>819</v>
          </cell>
          <cell r="J3097">
            <v>4672196</v>
          </cell>
          <cell r="K3097">
            <v>21</v>
          </cell>
          <cell r="L3097">
            <v>1701</v>
          </cell>
          <cell r="M3097">
            <v>22</v>
          </cell>
          <cell r="N3097">
            <v>340</v>
          </cell>
        </row>
        <row r="3098">
          <cell r="A3098">
            <v>1516038</v>
          </cell>
          <cell r="B3098" t="str">
            <v>15</v>
          </cell>
          <cell r="C3098" t="str">
            <v>Laurentides</v>
          </cell>
          <cell r="D3098" t="str">
            <v>Prévost(Sylvain)</v>
          </cell>
          <cell r="F3098" t="str">
            <v>119, 14e Avenue, C.P. 555</v>
          </cell>
          <cell r="G3098" t="str">
            <v>Ferme-Neuve</v>
          </cell>
          <cell r="H3098" t="str">
            <v>J0W1C0</v>
          </cell>
          <cell r="I3098">
            <v>819</v>
          </cell>
          <cell r="J3098">
            <v>5874065</v>
          </cell>
          <cell r="K3098">
            <v>34</v>
          </cell>
          <cell r="L3098">
            <v>7463</v>
          </cell>
          <cell r="M3098">
            <v>38</v>
          </cell>
          <cell r="N3098">
            <v>3610</v>
          </cell>
        </row>
        <row r="3099">
          <cell r="A3099">
            <v>1516079</v>
          </cell>
          <cell r="B3099" t="str">
            <v>07</v>
          </cell>
          <cell r="C3099" t="str">
            <v>Outaouais</v>
          </cell>
          <cell r="D3099" t="str">
            <v>Quevillon(Paul)</v>
          </cell>
          <cell r="F3099" t="str">
            <v>24, ch. Quevillon</v>
          </cell>
          <cell r="G3099" t="str">
            <v>Notre-Dame-de-la-Salette</v>
          </cell>
          <cell r="H3099" t="str">
            <v>J0X2L0</v>
          </cell>
          <cell r="I3099">
            <v>819</v>
          </cell>
          <cell r="J3099">
            <v>7662373</v>
          </cell>
          <cell r="K3099">
            <v>19</v>
          </cell>
          <cell r="M3099">
            <v>19</v>
          </cell>
        </row>
        <row r="3100">
          <cell r="A3100">
            <v>1516137</v>
          </cell>
          <cell r="B3100" t="str">
            <v>07</v>
          </cell>
          <cell r="C3100" t="str">
            <v>Outaouais</v>
          </cell>
          <cell r="D3100" t="str">
            <v>Raymond(Cecil)</v>
          </cell>
          <cell r="F3100" t="str">
            <v>Redwood Drive #5, Box 32, Chapeau</v>
          </cell>
          <cell r="G3100" t="str">
            <v>l'isle-aux-Allumettes</v>
          </cell>
          <cell r="H3100" t="str">
            <v>J0X1M0</v>
          </cell>
          <cell r="I3100">
            <v>819</v>
          </cell>
          <cell r="J3100">
            <v>6895117</v>
          </cell>
          <cell r="K3100">
            <v>21</v>
          </cell>
          <cell r="L3100">
            <v>2241</v>
          </cell>
          <cell r="M3100">
            <v>17</v>
          </cell>
          <cell r="N3100">
            <v>8832</v>
          </cell>
        </row>
        <row r="3101">
          <cell r="A3101">
            <v>1516228</v>
          </cell>
          <cell r="B3101" t="str">
            <v>07</v>
          </cell>
          <cell r="C3101" t="str">
            <v>Outaouais</v>
          </cell>
          <cell r="D3101" t="str">
            <v>Renaud(Armand)</v>
          </cell>
          <cell r="F3101" t="str">
            <v>877, ch. River</v>
          </cell>
          <cell r="G3101" t="str">
            <v>L'Ange-Gardien</v>
          </cell>
          <cell r="H3101" t="str">
            <v>J8L2W7</v>
          </cell>
          <cell r="I3101">
            <v>819</v>
          </cell>
          <cell r="J3101">
            <v>9865172</v>
          </cell>
          <cell r="K3101">
            <v>14</v>
          </cell>
          <cell r="L3101">
            <v>274</v>
          </cell>
        </row>
        <row r="3102">
          <cell r="A3102">
            <v>1516251</v>
          </cell>
          <cell r="B3102" t="str">
            <v>07</v>
          </cell>
          <cell r="C3102" t="str">
            <v>Outaouais</v>
          </cell>
          <cell r="D3102" t="str">
            <v>Retty(Frank)</v>
          </cell>
          <cell r="F3102" t="str">
            <v>113 Sullivan Road</v>
          </cell>
          <cell r="G3102" t="str">
            <v>Sheenboro</v>
          </cell>
          <cell r="H3102" t="str">
            <v>J0X2Z0</v>
          </cell>
          <cell r="I3102">
            <v>819</v>
          </cell>
          <cell r="J3102">
            <v>6895640</v>
          </cell>
          <cell r="K3102">
            <v>38</v>
          </cell>
          <cell r="L3102">
            <v>5863</v>
          </cell>
          <cell r="M3102">
            <v>29</v>
          </cell>
          <cell r="N3102">
            <v>6543</v>
          </cell>
        </row>
        <row r="3103">
          <cell r="A3103">
            <v>1516343</v>
          </cell>
          <cell r="B3103" t="str">
            <v>07</v>
          </cell>
          <cell r="C3103" t="str">
            <v>Outaouais</v>
          </cell>
          <cell r="D3103" t="str">
            <v>Richardson(Richard)</v>
          </cell>
          <cell r="E3103" t="str">
            <v>Richardson(Richard)</v>
          </cell>
          <cell r="F3103" t="str">
            <v>C363, 11th Concession</v>
          </cell>
          <cell r="G3103" t="str">
            <v>Clarendon</v>
          </cell>
          <cell r="H3103" t="str">
            <v>J0X2Y0</v>
          </cell>
          <cell r="I3103">
            <v>819</v>
          </cell>
          <cell r="J3103">
            <v>6472687</v>
          </cell>
          <cell r="K3103">
            <v>56</v>
          </cell>
          <cell r="L3103">
            <v>14703</v>
          </cell>
          <cell r="M3103">
            <v>54</v>
          </cell>
          <cell r="N3103">
            <v>18491</v>
          </cell>
        </row>
        <row r="3104">
          <cell r="A3104">
            <v>1516368</v>
          </cell>
          <cell r="B3104" t="str">
            <v>07</v>
          </cell>
          <cell r="C3104" t="str">
            <v>Outaouais</v>
          </cell>
          <cell r="D3104" t="str">
            <v>Rivest-Bélisle(Huguette)</v>
          </cell>
          <cell r="E3104" t="str">
            <v>Bélisle(Lise)</v>
          </cell>
          <cell r="F3104" t="str">
            <v>564, chemin Parent</v>
          </cell>
          <cell r="G3104" t="str">
            <v>La Pèche</v>
          </cell>
          <cell r="H3104" t="str">
            <v>J0X1S0</v>
          </cell>
          <cell r="I3104">
            <v>819</v>
          </cell>
          <cell r="J3104">
            <v>4562253</v>
          </cell>
          <cell r="K3104">
            <v>36</v>
          </cell>
          <cell r="L3104">
            <v>1021</v>
          </cell>
        </row>
        <row r="3105">
          <cell r="A3105">
            <v>1516400</v>
          </cell>
          <cell r="B3105" t="str">
            <v>07</v>
          </cell>
          <cell r="C3105" t="str">
            <v>Outaouais</v>
          </cell>
          <cell r="D3105" t="str">
            <v>Roberge(Paul-André)</v>
          </cell>
          <cell r="F3105" t="str">
            <v>6075, chemin River</v>
          </cell>
          <cell r="G3105" t="str">
            <v>L'Ange-Gardien</v>
          </cell>
          <cell r="H3105" t="str">
            <v>J8L0H5</v>
          </cell>
          <cell r="I3105">
            <v>819</v>
          </cell>
          <cell r="J3105">
            <v>9865061</v>
          </cell>
          <cell r="K3105">
            <v>19</v>
          </cell>
          <cell r="L3105">
            <v>1361</v>
          </cell>
          <cell r="M3105">
            <v>23</v>
          </cell>
          <cell r="N3105">
            <v>4349</v>
          </cell>
        </row>
        <row r="3106">
          <cell r="A3106">
            <v>1516442</v>
          </cell>
          <cell r="B3106" t="str">
            <v>15</v>
          </cell>
          <cell r="C3106" t="str">
            <v>Laurentides</v>
          </cell>
          <cell r="D3106" t="str">
            <v>Robinette(Rémi)</v>
          </cell>
          <cell r="F3106" t="str">
            <v>3446, chemin Robinette</v>
          </cell>
          <cell r="G3106" t="str">
            <v>Mont-Laurier</v>
          </cell>
          <cell r="H3106" t="str">
            <v>J9L3G4</v>
          </cell>
          <cell r="I3106">
            <v>819</v>
          </cell>
          <cell r="J3106">
            <v>6234679</v>
          </cell>
          <cell r="K3106">
            <v>13</v>
          </cell>
        </row>
        <row r="3107">
          <cell r="A3107">
            <v>1517499</v>
          </cell>
          <cell r="B3107" t="str">
            <v>12</v>
          </cell>
          <cell r="C3107" t="str">
            <v>Chaudière-Appalaches</v>
          </cell>
          <cell r="D3107" t="str">
            <v>Labranche(Claude)</v>
          </cell>
          <cell r="F3107" t="str">
            <v>241, ch. de la Colline Est</v>
          </cell>
          <cell r="G3107" t="str">
            <v>Thetford Mines</v>
          </cell>
          <cell r="H3107" t="str">
            <v>G6G5R5</v>
          </cell>
          <cell r="I3107">
            <v>418</v>
          </cell>
          <cell r="J3107">
            <v>3386265</v>
          </cell>
          <cell r="K3107">
            <v>33</v>
          </cell>
          <cell r="L3107">
            <v>6245</v>
          </cell>
          <cell r="M3107">
            <v>30</v>
          </cell>
          <cell r="N3107">
            <v>4358</v>
          </cell>
        </row>
        <row r="3108">
          <cell r="A3108">
            <v>1518000</v>
          </cell>
          <cell r="B3108" t="str">
            <v>05</v>
          </cell>
          <cell r="C3108" t="str">
            <v>Estrie</v>
          </cell>
          <cell r="D3108" t="str">
            <v>Ferme Jean-Guy &amp; Yves Dallaire S.E.N.C.</v>
          </cell>
          <cell r="E3108" t="str">
            <v>Dallaire(Jean-Guy &amp; Yves)</v>
          </cell>
          <cell r="F3108" t="str">
            <v>441, chemin Cookshire</v>
          </cell>
          <cell r="G3108" t="str">
            <v>Compton</v>
          </cell>
          <cell r="H3108" t="str">
            <v>J0B1L0</v>
          </cell>
          <cell r="I3108">
            <v>819</v>
          </cell>
          <cell r="J3108">
            <v>8355671</v>
          </cell>
          <cell r="K3108">
            <v>16</v>
          </cell>
          <cell r="L3108">
            <v>275</v>
          </cell>
          <cell r="M3108">
            <v>19</v>
          </cell>
          <cell r="N3108">
            <v>1068</v>
          </cell>
        </row>
        <row r="3109">
          <cell r="A3109">
            <v>1518174</v>
          </cell>
          <cell r="B3109" t="str">
            <v>07</v>
          </cell>
          <cell r="C3109" t="str">
            <v>Outaouais</v>
          </cell>
          <cell r="D3109" t="str">
            <v>Wayne and Leslie Lonsdale</v>
          </cell>
          <cell r="E3109" t="str">
            <v>Lonsdale(Wayne And Leslie)</v>
          </cell>
          <cell r="F3109" t="str">
            <v>26, chemin Lajoie, R.R. 1</v>
          </cell>
          <cell r="G3109" t="str">
            <v>Notre-Dame-de-la-Salette</v>
          </cell>
          <cell r="H3109" t="str">
            <v>J0X2L0</v>
          </cell>
          <cell r="I3109">
            <v>819</v>
          </cell>
          <cell r="J3109">
            <v>7662316</v>
          </cell>
          <cell r="K3109">
            <v>44</v>
          </cell>
          <cell r="L3109">
            <v>3834</v>
          </cell>
          <cell r="M3109">
            <v>43</v>
          </cell>
          <cell r="N3109">
            <v>5535</v>
          </cell>
        </row>
        <row r="3110">
          <cell r="A3110">
            <v>1518497</v>
          </cell>
          <cell r="B3110" t="str">
            <v>15</v>
          </cell>
          <cell r="C3110" t="str">
            <v>Laurentides</v>
          </cell>
          <cell r="D3110" t="str">
            <v>Ouimet(Robin)</v>
          </cell>
          <cell r="E3110" t="str">
            <v>Ouimet(Robin)</v>
          </cell>
          <cell r="F3110" t="str">
            <v>777 Route 311 Nord</v>
          </cell>
          <cell r="G3110" t="str">
            <v>Lac-des-Écorces</v>
          </cell>
          <cell r="H3110" t="str">
            <v>J0W1H0</v>
          </cell>
          <cell r="I3110">
            <v>819</v>
          </cell>
          <cell r="J3110">
            <v>5852563</v>
          </cell>
          <cell r="K3110">
            <v>63</v>
          </cell>
          <cell r="L3110">
            <v>12110</v>
          </cell>
          <cell r="M3110">
            <v>61</v>
          </cell>
          <cell r="N3110">
            <v>12061</v>
          </cell>
        </row>
        <row r="3111">
          <cell r="A3111">
            <v>1518554</v>
          </cell>
          <cell r="B3111" t="str">
            <v>07</v>
          </cell>
          <cell r="C3111" t="str">
            <v>Outaouais</v>
          </cell>
          <cell r="D3111" t="str">
            <v>Palmer(Frank)</v>
          </cell>
          <cell r="F3111" t="str">
            <v>C248, 12e Concession Nord</v>
          </cell>
          <cell r="G3111" t="str">
            <v>Shawville</v>
          </cell>
          <cell r="H3111" t="str">
            <v>J0X2Y0</v>
          </cell>
          <cell r="I3111">
            <v>819</v>
          </cell>
          <cell r="J3111">
            <v>6475414</v>
          </cell>
          <cell r="K3111">
            <v>47</v>
          </cell>
          <cell r="M3111">
            <v>56</v>
          </cell>
          <cell r="N3111">
            <v>13276</v>
          </cell>
        </row>
        <row r="3112">
          <cell r="A3112">
            <v>1518612</v>
          </cell>
          <cell r="B3112" t="str">
            <v>15</v>
          </cell>
          <cell r="C3112" t="str">
            <v>Laurentides</v>
          </cell>
          <cell r="D3112" t="str">
            <v>Paquette(Sylvain)</v>
          </cell>
          <cell r="F3112" t="str">
            <v>9, rang 1 Wurtel</v>
          </cell>
          <cell r="G3112" t="str">
            <v>Ferme-Neuve</v>
          </cell>
          <cell r="H3112" t="str">
            <v>J0W1C0</v>
          </cell>
          <cell r="I3112">
            <v>819</v>
          </cell>
          <cell r="J3112">
            <v>5874481</v>
          </cell>
          <cell r="K3112">
            <v>20</v>
          </cell>
          <cell r="L3112">
            <v>2995</v>
          </cell>
        </row>
        <row r="3113">
          <cell r="A3113">
            <v>1518695</v>
          </cell>
          <cell r="B3113" t="str">
            <v>07</v>
          </cell>
          <cell r="C3113" t="str">
            <v>Outaouais</v>
          </cell>
          <cell r="D3113" t="str">
            <v>Parker(Gérard)</v>
          </cell>
          <cell r="F3113" t="str">
            <v>136, chemin Parker, R.R. 1</v>
          </cell>
          <cell r="G3113" t="str">
            <v>Gracefield</v>
          </cell>
          <cell r="H3113" t="str">
            <v>J0X1W0</v>
          </cell>
          <cell r="I3113">
            <v>819</v>
          </cell>
          <cell r="J3113">
            <v>4632540</v>
          </cell>
          <cell r="K3113">
            <v>38</v>
          </cell>
          <cell r="L3113">
            <v>3587</v>
          </cell>
          <cell r="M3113">
            <v>36</v>
          </cell>
          <cell r="N3113">
            <v>1134</v>
          </cell>
        </row>
        <row r="3114">
          <cell r="A3114">
            <v>1518711</v>
          </cell>
          <cell r="B3114" t="str">
            <v>16</v>
          </cell>
          <cell r="C3114" t="str">
            <v>Montérégie</v>
          </cell>
          <cell r="D3114" t="str">
            <v>Provost(Gilles)</v>
          </cell>
          <cell r="F3114" t="str">
            <v>16, rue Guévremont</v>
          </cell>
          <cell r="G3114" t="str">
            <v>Varennes</v>
          </cell>
          <cell r="H3114" t="str">
            <v>J3X1R2</v>
          </cell>
          <cell r="I3114">
            <v>450</v>
          </cell>
          <cell r="J3114">
            <v>6522176</v>
          </cell>
          <cell r="K3114">
            <v>38</v>
          </cell>
          <cell r="L3114">
            <v>5231</v>
          </cell>
          <cell r="M3114">
            <v>29</v>
          </cell>
          <cell r="N3114">
            <v>3098</v>
          </cell>
        </row>
        <row r="3115">
          <cell r="A3115">
            <v>1518745</v>
          </cell>
          <cell r="B3115" t="str">
            <v>07</v>
          </cell>
          <cell r="C3115" t="str">
            <v>Outaouais</v>
          </cell>
          <cell r="D3115" t="str">
            <v>Perrault(Andrew)</v>
          </cell>
          <cell r="F3115" t="str">
            <v>21 Tripp Road</v>
          </cell>
          <cell r="G3115" t="str">
            <v>Sheenboro</v>
          </cell>
          <cell r="H3115" t="str">
            <v>J0X2Z0</v>
          </cell>
          <cell r="I3115">
            <v>819</v>
          </cell>
          <cell r="J3115">
            <v>6891050</v>
          </cell>
          <cell r="K3115">
            <v>20</v>
          </cell>
          <cell r="L3115">
            <v>3928</v>
          </cell>
          <cell r="M3115">
            <v>21</v>
          </cell>
          <cell r="N3115">
            <v>3898</v>
          </cell>
        </row>
        <row r="3116">
          <cell r="A3116">
            <v>1518752</v>
          </cell>
          <cell r="B3116" t="str">
            <v>15</v>
          </cell>
          <cell r="C3116" t="str">
            <v>Laurentides</v>
          </cell>
          <cell r="D3116" t="str">
            <v>Perron(Germain)</v>
          </cell>
          <cell r="F3116" t="str">
            <v>221, chemin des Pionniers</v>
          </cell>
          <cell r="G3116" t="str">
            <v>Lac-Saint-Paul</v>
          </cell>
          <cell r="H3116" t="str">
            <v>J0W1K0</v>
          </cell>
          <cell r="I3116">
            <v>819</v>
          </cell>
          <cell r="J3116">
            <v>5874495</v>
          </cell>
          <cell r="K3116">
            <v>131</v>
          </cell>
          <cell r="L3116">
            <v>19193</v>
          </cell>
          <cell r="M3116">
            <v>133</v>
          </cell>
          <cell r="N3116">
            <v>33297</v>
          </cell>
        </row>
        <row r="3117">
          <cell r="A3117">
            <v>1518836</v>
          </cell>
          <cell r="B3117" t="str">
            <v>05</v>
          </cell>
          <cell r="C3117" t="str">
            <v>Estrie</v>
          </cell>
          <cell r="D3117" t="str">
            <v>Ferme Yvan et Micheline L'Étoile</v>
          </cell>
          <cell r="E3117" t="str">
            <v>Étoile(Yvan &amp; Micheline L')</v>
          </cell>
          <cell r="F3117" t="str">
            <v>149, rang 8 R.R. 2</v>
          </cell>
          <cell r="G3117" t="str">
            <v>Windsor</v>
          </cell>
          <cell r="H3117" t="str">
            <v>J1S2L5</v>
          </cell>
          <cell r="I3117">
            <v>819</v>
          </cell>
          <cell r="J3117">
            <v>8457906</v>
          </cell>
          <cell r="K3117">
            <v>36</v>
          </cell>
          <cell r="L3117">
            <v>4568</v>
          </cell>
          <cell r="M3117">
            <v>38</v>
          </cell>
          <cell r="N3117">
            <v>7541</v>
          </cell>
        </row>
        <row r="3118">
          <cell r="A3118">
            <v>1518851</v>
          </cell>
          <cell r="B3118" t="str">
            <v>07</v>
          </cell>
          <cell r="C3118" t="str">
            <v>Outaouais</v>
          </cell>
          <cell r="D3118" t="str">
            <v>Picard(Sandra)</v>
          </cell>
          <cell r="F3118" t="str">
            <v>323, Ryanville Road</v>
          </cell>
          <cell r="G3118" t="str">
            <v>Lac-Sainte-Marie</v>
          </cell>
          <cell r="H3118" t="str">
            <v>J0X1Z0</v>
          </cell>
          <cell r="I3118">
            <v>819</v>
          </cell>
          <cell r="J3118">
            <v>4675491</v>
          </cell>
          <cell r="K3118">
            <v>33</v>
          </cell>
          <cell r="L3118">
            <v>4107</v>
          </cell>
          <cell r="M3118">
            <v>37</v>
          </cell>
          <cell r="N3118">
            <v>5707</v>
          </cell>
        </row>
        <row r="3119">
          <cell r="A3119">
            <v>1519024</v>
          </cell>
          <cell r="B3119" t="str">
            <v>07</v>
          </cell>
          <cell r="C3119" t="str">
            <v>Outaouais</v>
          </cell>
          <cell r="D3119" t="str">
            <v>St-Pierre(Robert)</v>
          </cell>
          <cell r="F3119" t="str">
            <v>1181, rang Ste-Madeleine, B.P. 5062</v>
          </cell>
          <cell r="G3119" t="str">
            <v>Saint-André-Avellin</v>
          </cell>
          <cell r="H3119" t="str">
            <v>J0V1W0</v>
          </cell>
          <cell r="I3119">
            <v>819</v>
          </cell>
          <cell r="J3119">
            <v>9832859</v>
          </cell>
          <cell r="K3119">
            <v>38</v>
          </cell>
          <cell r="L3119">
            <v>3750</v>
          </cell>
          <cell r="M3119">
            <v>32</v>
          </cell>
          <cell r="N3119">
            <v>6314</v>
          </cell>
        </row>
        <row r="3120">
          <cell r="A3120">
            <v>1519107</v>
          </cell>
          <cell r="B3120" t="str">
            <v>07</v>
          </cell>
          <cell r="C3120" t="str">
            <v>Outaouais</v>
          </cell>
          <cell r="D3120" t="str">
            <v>Pilon(Gérald)</v>
          </cell>
          <cell r="F3120" t="str">
            <v>464 Principale</v>
          </cell>
          <cell r="G3120" t="str">
            <v>Mansfield-et-Pontefract</v>
          </cell>
          <cell r="H3120" t="str">
            <v>J0X1R0</v>
          </cell>
          <cell r="I3120">
            <v>819</v>
          </cell>
          <cell r="J3120">
            <v>6831454</v>
          </cell>
          <cell r="K3120">
            <v>27</v>
          </cell>
          <cell r="L3120">
            <v>2264</v>
          </cell>
          <cell r="M3120">
            <v>25</v>
          </cell>
          <cell r="N3120">
            <v>2615</v>
          </cell>
        </row>
        <row r="3121">
          <cell r="A3121">
            <v>1519164</v>
          </cell>
          <cell r="B3121" t="str">
            <v>07</v>
          </cell>
          <cell r="C3121" t="str">
            <v>Outaouais</v>
          </cell>
          <cell r="D3121" t="str">
            <v>Plouffe(Robert)</v>
          </cell>
          <cell r="F3121" t="str">
            <v>371, chemin Léo Leblanc</v>
          </cell>
          <cell r="G3121" t="str">
            <v>Gatineau</v>
          </cell>
          <cell r="H3121" t="str">
            <v>J8R3B3</v>
          </cell>
          <cell r="I3121">
            <v>819</v>
          </cell>
          <cell r="J3121">
            <v>2815089</v>
          </cell>
          <cell r="K3121">
            <v>13</v>
          </cell>
          <cell r="L3121">
            <v>1183</v>
          </cell>
        </row>
        <row r="3122">
          <cell r="A3122">
            <v>1519230</v>
          </cell>
          <cell r="B3122" t="str">
            <v>05</v>
          </cell>
          <cell r="C3122" t="str">
            <v>Estrie</v>
          </cell>
          <cell r="D3122" t="str">
            <v>Grandmont(Gilles)</v>
          </cell>
          <cell r="E3122" t="str">
            <v>Grandmont(Gilles)</v>
          </cell>
          <cell r="F3122" t="str">
            <v>919, rue Deschaillons</v>
          </cell>
          <cell r="G3122" t="str">
            <v>Sherbrooke</v>
          </cell>
          <cell r="H3122" t="str">
            <v>J1G1X4</v>
          </cell>
          <cell r="I3122">
            <v>819</v>
          </cell>
          <cell r="J3122">
            <v>5626748</v>
          </cell>
          <cell r="K3122">
            <v>14</v>
          </cell>
          <cell r="L3122">
            <v>2535</v>
          </cell>
        </row>
        <row r="3123">
          <cell r="A3123">
            <v>1519305</v>
          </cell>
          <cell r="B3123" t="str">
            <v>07</v>
          </cell>
          <cell r="C3123" t="str">
            <v>Outaouais</v>
          </cell>
          <cell r="D3123" t="str">
            <v>Pophal(Horst)</v>
          </cell>
          <cell r="E3123" t="str">
            <v>Pophal(Horst)</v>
          </cell>
          <cell r="F3123" t="str">
            <v>C.P. 657</v>
          </cell>
          <cell r="G3123" t="str">
            <v>Fort-Coulonge</v>
          </cell>
          <cell r="H3123" t="str">
            <v>J0X1V0</v>
          </cell>
          <cell r="I3123">
            <v>819</v>
          </cell>
          <cell r="J3123">
            <v>6832657</v>
          </cell>
          <cell r="K3123">
            <v>33</v>
          </cell>
          <cell r="L3123">
            <v>4669</v>
          </cell>
          <cell r="M3123">
            <v>32</v>
          </cell>
          <cell r="N3123">
            <v>2041</v>
          </cell>
        </row>
        <row r="3124">
          <cell r="A3124">
            <v>1519628</v>
          </cell>
          <cell r="B3124" t="str">
            <v>03</v>
          </cell>
          <cell r="C3124" t="str">
            <v>Capitale-Nationale</v>
          </cell>
          <cell r="D3124" t="str">
            <v>La Ferme Blondel</v>
          </cell>
          <cell r="E3124" t="str">
            <v>Rivard(Gilles)</v>
          </cell>
          <cell r="F3124" t="str">
            <v>47, Blondelle</v>
          </cell>
          <cell r="G3124" t="str">
            <v>Saint-Joachim</v>
          </cell>
          <cell r="H3124" t="str">
            <v>G0A3X0</v>
          </cell>
          <cell r="I3124">
            <v>418</v>
          </cell>
          <cell r="J3124">
            <v>8274676</v>
          </cell>
          <cell r="K3124">
            <v>21</v>
          </cell>
          <cell r="L3124">
            <v>2041</v>
          </cell>
          <cell r="M3124">
            <v>24</v>
          </cell>
          <cell r="N3124">
            <v>1701</v>
          </cell>
        </row>
        <row r="3125">
          <cell r="A3125">
            <v>1519685</v>
          </cell>
          <cell r="B3125" t="str">
            <v>16</v>
          </cell>
          <cell r="C3125" t="str">
            <v>Montérégie</v>
          </cell>
          <cell r="D3125" t="str">
            <v>Martin(Lee W.)</v>
          </cell>
          <cell r="F3125" t="str">
            <v>734 James Fisher road</v>
          </cell>
          <cell r="G3125" t="str">
            <v>Hemmingford</v>
          </cell>
          <cell r="H3125" t="str">
            <v>J0L1H0</v>
          </cell>
          <cell r="I3125">
            <v>450</v>
          </cell>
          <cell r="J3125">
            <v>2473722</v>
          </cell>
          <cell r="K3125">
            <v>18</v>
          </cell>
          <cell r="L3125">
            <v>601</v>
          </cell>
          <cell r="M3125">
            <v>18</v>
          </cell>
          <cell r="N3125">
            <v>2537</v>
          </cell>
        </row>
        <row r="3126">
          <cell r="A3126">
            <v>1519701</v>
          </cell>
          <cell r="B3126" t="str">
            <v>07</v>
          </cell>
          <cell r="C3126" t="str">
            <v>Outaouais</v>
          </cell>
          <cell r="D3126" t="str">
            <v>John Lacroix et Rachel Lafontaine</v>
          </cell>
          <cell r="E3126" t="str">
            <v>Lafontaine(John Lacroix et Rachel)</v>
          </cell>
          <cell r="F3126" t="str">
            <v>376, ch. St-Columban</v>
          </cell>
          <cell r="G3126" t="str">
            <v>Gatineau</v>
          </cell>
          <cell r="H3126" t="str">
            <v>J8V4E3</v>
          </cell>
          <cell r="I3126">
            <v>819</v>
          </cell>
          <cell r="J3126">
            <v>6639273</v>
          </cell>
          <cell r="K3126">
            <v>17</v>
          </cell>
          <cell r="M3126">
            <v>16</v>
          </cell>
        </row>
        <row r="3127">
          <cell r="A3127">
            <v>1520006</v>
          </cell>
          <cell r="B3127" t="str">
            <v>05</v>
          </cell>
          <cell r="C3127" t="str">
            <v>Estrie</v>
          </cell>
          <cell r="D3127" t="str">
            <v>Ranch Grande Vue SENC</v>
          </cell>
          <cell r="E3127" t="str">
            <v>Hivert(Michelle)</v>
          </cell>
          <cell r="F3127" t="str">
            <v>199, chemin Routhier</v>
          </cell>
          <cell r="G3127" t="str">
            <v>Stanstead</v>
          </cell>
          <cell r="H3127" t="str">
            <v>J0B3E0</v>
          </cell>
          <cell r="I3127">
            <v>819</v>
          </cell>
          <cell r="J3127">
            <v>8490909</v>
          </cell>
          <cell r="K3127">
            <v>46</v>
          </cell>
          <cell r="L3127">
            <v>6592</v>
          </cell>
          <cell r="M3127">
            <v>49</v>
          </cell>
          <cell r="N3127">
            <v>8395</v>
          </cell>
        </row>
        <row r="3128">
          <cell r="A3128">
            <v>1520030</v>
          </cell>
          <cell r="B3128" t="str">
            <v>16</v>
          </cell>
          <cell r="C3128" t="str">
            <v>Montérégie</v>
          </cell>
          <cell r="D3128" t="str">
            <v>Gibeault(André)</v>
          </cell>
          <cell r="F3128" t="str">
            <v>2071 1ère Concession</v>
          </cell>
          <cell r="G3128" t="str">
            <v>Elgin</v>
          </cell>
          <cell r="H3128" t="str">
            <v>J0S2E0</v>
          </cell>
          <cell r="I3128">
            <v>450</v>
          </cell>
          <cell r="J3128">
            <v>2644409</v>
          </cell>
          <cell r="K3128">
            <v>22</v>
          </cell>
          <cell r="L3128">
            <v>680</v>
          </cell>
          <cell r="M3128">
            <v>28</v>
          </cell>
          <cell r="N3128">
            <v>340</v>
          </cell>
        </row>
        <row r="3129">
          <cell r="A3129">
            <v>1520113</v>
          </cell>
          <cell r="B3129" t="str">
            <v>07</v>
          </cell>
          <cell r="C3129" t="str">
            <v>Outaouais</v>
          </cell>
          <cell r="D3129" t="str">
            <v>Ferme Ryan S.E.N.C.</v>
          </cell>
          <cell r="E3129" t="str">
            <v>Ryan(Edward Chartrand et Kelly Anne)</v>
          </cell>
          <cell r="F3129" t="str">
            <v>89, 7 Range, Box 95, Chapeau</v>
          </cell>
          <cell r="G3129" t="str">
            <v>l'isle-aux-Allumettes</v>
          </cell>
          <cell r="H3129" t="str">
            <v>J0X1M0</v>
          </cell>
          <cell r="I3129">
            <v>819</v>
          </cell>
          <cell r="J3129">
            <v>6892892</v>
          </cell>
          <cell r="K3129">
            <v>96</v>
          </cell>
          <cell r="L3129">
            <v>18903</v>
          </cell>
          <cell r="M3129">
            <v>96</v>
          </cell>
          <cell r="N3129">
            <v>13513</v>
          </cell>
        </row>
        <row r="3130">
          <cell r="A3130">
            <v>1520121</v>
          </cell>
          <cell r="B3130" t="str">
            <v>05</v>
          </cell>
          <cell r="C3130" t="str">
            <v>Estrie</v>
          </cell>
          <cell r="D3130" t="str">
            <v>Ferme des Trois Lacs S.E.N.C.</v>
          </cell>
          <cell r="E3130" t="str">
            <v>Moisan(Serge)</v>
          </cell>
          <cell r="F3130" t="str">
            <v>15, chemin Martin-Grenier</v>
          </cell>
          <cell r="G3130" t="str">
            <v>Bishopton</v>
          </cell>
          <cell r="H3130" t="str">
            <v>J0B1G0</v>
          </cell>
          <cell r="I3130">
            <v>819</v>
          </cell>
          <cell r="J3130">
            <v>8876305</v>
          </cell>
          <cell r="K3130">
            <v>42</v>
          </cell>
          <cell r="L3130">
            <v>3945</v>
          </cell>
          <cell r="M3130">
            <v>40</v>
          </cell>
          <cell r="N3130">
            <v>2574</v>
          </cell>
        </row>
        <row r="3131">
          <cell r="A3131">
            <v>1520212</v>
          </cell>
          <cell r="B3131" t="str">
            <v>07</v>
          </cell>
          <cell r="C3131" t="str">
            <v>Outaouais</v>
          </cell>
          <cell r="D3131" t="str">
            <v>Ferme RSJR S.E.N.C.</v>
          </cell>
          <cell r="E3131" t="str">
            <v>Donnell(Robert et Sharron Mc)</v>
          </cell>
          <cell r="F3131" t="str">
            <v>586, chemin de la Rivière</v>
          </cell>
          <cell r="G3131" t="str">
            <v>Mayo</v>
          </cell>
          <cell r="H3131" t="str">
            <v>J8L4L1</v>
          </cell>
          <cell r="I3131">
            <v>819</v>
          </cell>
          <cell r="J3131">
            <v>9866132</v>
          </cell>
          <cell r="K3131">
            <v>38</v>
          </cell>
          <cell r="L3131">
            <v>6601</v>
          </cell>
          <cell r="M3131">
            <v>37</v>
          </cell>
          <cell r="N3131">
            <v>8146</v>
          </cell>
        </row>
        <row r="3132">
          <cell r="A3132">
            <v>1520428</v>
          </cell>
          <cell r="B3132" t="str">
            <v>03</v>
          </cell>
          <cell r="C3132" t="str">
            <v>Capitale-Nationale</v>
          </cell>
          <cell r="D3132" t="str">
            <v>Philippe Dufour &amp; Fils inc.</v>
          </cell>
          <cell r="E3132" t="str">
            <v>Dufour(Joachim)</v>
          </cell>
          <cell r="F3132" t="str">
            <v>795, Malcolm-Fraser</v>
          </cell>
          <cell r="G3132" t="str">
            <v>La Malbaie</v>
          </cell>
          <cell r="H3132" t="str">
            <v>G5A2M7</v>
          </cell>
          <cell r="I3132">
            <v>418</v>
          </cell>
          <cell r="J3132">
            <v>6652065</v>
          </cell>
          <cell r="K3132">
            <v>50</v>
          </cell>
          <cell r="L3132">
            <v>8214</v>
          </cell>
          <cell r="M3132">
            <v>50</v>
          </cell>
          <cell r="N3132">
            <v>3853</v>
          </cell>
        </row>
        <row r="3133">
          <cell r="A3133">
            <v>1520808</v>
          </cell>
          <cell r="B3133" t="str">
            <v>03</v>
          </cell>
          <cell r="C3133" t="str">
            <v>Capitale-Nationale</v>
          </cell>
          <cell r="D3133" t="str">
            <v>Fiset(Jean-Louis)</v>
          </cell>
          <cell r="F3133" t="str">
            <v>264, rang 4 Est</v>
          </cell>
          <cell r="G3133" t="str">
            <v>Saint-Augustin-de-Desmaures</v>
          </cell>
          <cell r="H3133" t="str">
            <v>G3A1W8</v>
          </cell>
          <cell r="I3133">
            <v>418</v>
          </cell>
          <cell r="J3133">
            <v>8782611</v>
          </cell>
          <cell r="K3133">
            <v>28</v>
          </cell>
          <cell r="L3133">
            <v>8550</v>
          </cell>
          <cell r="M3133">
            <v>29</v>
          </cell>
          <cell r="N3133">
            <v>8092</v>
          </cell>
        </row>
        <row r="3134">
          <cell r="A3134">
            <v>1520824</v>
          </cell>
          <cell r="B3134" t="str">
            <v>03</v>
          </cell>
          <cell r="C3134" t="str">
            <v>Capitale-Nationale</v>
          </cell>
          <cell r="D3134" t="str">
            <v>Ferme Ernest Fiset et Fils inc.</v>
          </cell>
          <cell r="E3134" t="str">
            <v>Fiset(Laurent)</v>
          </cell>
          <cell r="F3134" t="str">
            <v>1180, St-Ange</v>
          </cell>
          <cell r="G3134" t="str">
            <v>Québec</v>
          </cell>
          <cell r="H3134" t="str">
            <v>G2G0E1</v>
          </cell>
          <cell r="I3134">
            <v>418</v>
          </cell>
          <cell r="J3134">
            <v>8721399</v>
          </cell>
          <cell r="K3134">
            <v>14</v>
          </cell>
          <cell r="L3134">
            <v>2274</v>
          </cell>
          <cell r="M3134">
            <v>15</v>
          </cell>
          <cell r="N3134">
            <v>2274</v>
          </cell>
        </row>
        <row r="3135">
          <cell r="A3135">
            <v>1521111</v>
          </cell>
          <cell r="B3135" t="str">
            <v>05</v>
          </cell>
          <cell r="C3135" t="str">
            <v>Estrie</v>
          </cell>
          <cell r="D3135" t="str">
            <v>Ferme Écologique Coop. D' Ulverton</v>
          </cell>
          <cell r="E3135" t="str">
            <v>Richard(Maurice)</v>
          </cell>
          <cell r="F3135" t="str">
            <v>51, rte 143</v>
          </cell>
          <cell r="G3135" t="str">
            <v>Ulverton</v>
          </cell>
          <cell r="H3135" t="str">
            <v>J0B2B0</v>
          </cell>
          <cell r="I3135">
            <v>819</v>
          </cell>
          <cell r="J3135">
            <v>8263855</v>
          </cell>
          <cell r="K3135">
            <v>22</v>
          </cell>
          <cell r="L3135">
            <v>332</v>
          </cell>
          <cell r="M3135">
            <v>20</v>
          </cell>
        </row>
        <row r="3136">
          <cell r="A3136">
            <v>1521160</v>
          </cell>
          <cell r="B3136" t="str">
            <v>05</v>
          </cell>
          <cell r="C3136" t="str">
            <v>Estrie</v>
          </cell>
          <cell r="D3136" t="str">
            <v>133195 Canada ltée</v>
          </cell>
          <cell r="E3136" t="str">
            <v>Hardy(Philippe)</v>
          </cell>
          <cell r="F3136" t="str">
            <v>80, Baker Talc Rd</v>
          </cell>
          <cell r="G3136" t="str">
            <v>Mansonville</v>
          </cell>
          <cell r="H3136" t="str">
            <v>J0E1X0</v>
          </cell>
          <cell r="I3136">
            <v>450</v>
          </cell>
          <cell r="J3136">
            <v>2430249</v>
          </cell>
          <cell r="K3136">
            <v>28</v>
          </cell>
          <cell r="L3136">
            <v>3456</v>
          </cell>
          <cell r="M3136">
            <v>32</v>
          </cell>
          <cell r="N3136">
            <v>5587</v>
          </cell>
        </row>
        <row r="3137">
          <cell r="A3137">
            <v>1521558</v>
          </cell>
          <cell r="B3137" t="str">
            <v>03</v>
          </cell>
          <cell r="C3137" t="str">
            <v>Capitale-Nationale</v>
          </cell>
          <cell r="D3137" t="str">
            <v>Aurel Harvey &amp; fils inc.</v>
          </cell>
          <cell r="E3137" t="str">
            <v>Harvey(Guillaume)</v>
          </cell>
          <cell r="F3137" t="str">
            <v>544, chemin de la Vallée</v>
          </cell>
          <cell r="G3137" t="str">
            <v>La Malbaie</v>
          </cell>
          <cell r="H3137" t="str">
            <v>G5A1C5</v>
          </cell>
          <cell r="I3137">
            <v>418</v>
          </cell>
          <cell r="J3137">
            <v>6654461</v>
          </cell>
          <cell r="K3137">
            <v>14</v>
          </cell>
          <cell r="L3137">
            <v>282</v>
          </cell>
        </row>
        <row r="3138">
          <cell r="A3138">
            <v>1521616</v>
          </cell>
          <cell r="B3138" t="str">
            <v>12</v>
          </cell>
          <cell r="C3138" t="str">
            <v>Chaudière-Appalaches</v>
          </cell>
          <cell r="D3138" t="str">
            <v>Ferme Du Cousin Germain inc.</v>
          </cell>
          <cell r="E3138" t="str">
            <v>Poulin(Germain)</v>
          </cell>
          <cell r="F3138" t="str">
            <v>526, Route 108</v>
          </cell>
          <cell r="G3138" t="str">
            <v>Saint-Victor</v>
          </cell>
          <cell r="H3138" t="str">
            <v>G0M2B0</v>
          </cell>
          <cell r="I3138">
            <v>418</v>
          </cell>
          <cell r="J3138">
            <v>5886447</v>
          </cell>
          <cell r="K3138">
            <v>105</v>
          </cell>
          <cell r="L3138">
            <v>16300</v>
          </cell>
          <cell r="M3138">
            <v>113</v>
          </cell>
          <cell r="N3138">
            <v>12176</v>
          </cell>
        </row>
        <row r="3139">
          <cell r="A3139">
            <v>1521707</v>
          </cell>
          <cell r="B3139" t="str">
            <v>16</v>
          </cell>
          <cell r="C3139" t="str">
            <v>Montérégie</v>
          </cell>
          <cell r="D3139" t="str">
            <v>Sylvestre(Yvan)</v>
          </cell>
          <cell r="F3139" t="str">
            <v>934, chenal du Moine</v>
          </cell>
          <cell r="G3139" t="str">
            <v>Sainte-Anne-de-Sorel</v>
          </cell>
          <cell r="H3139" t="str">
            <v>J3P5N3</v>
          </cell>
          <cell r="I3139">
            <v>450</v>
          </cell>
          <cell r="J3139">
            <v>7425717</v>
          </cell>
          <cell r="K3139">
            <v>10</v>
          </cell>
          <cell r="L3139">
            <v>1119</v>
          </cell>
        </row>
        <row r="3140">
          <cell r="A3140">
            <v>1521731</v>
          </cell>
          <cell r="B3140" t="str">
            <v>04</v>
          </cell>
          <cell r="C3140" t="str">
            <v>Mauricie</v>
          </cell>
          <cell r="D3140" t="str">
            <v>Lafrance(Jean-Claude)</v>
          </cell>
          <cell r="F3140" t="str">
            <v>21, chemin du Barrage</v>
          </cell>
          <cell r="G3140" t="str">
            <v>Saint-Narcisse</v>
          </cell>
          <cell r="H3140" t="str">
            <v>G0X2Y0</v>
          </cell>
          <cell r="I3140">
            <v>418</v>
          </cell>
          <cell r="J3140">
            <v>3288113</v>
          </cell>
          <cell r="K3140">
            <v>170</v>
          </cell>
          <cell r="L3140">
            <v>13329</v>
          </cell>
          <cell r="M3140">
            <v>206</v>
          </cell>
          <cell r="N3140">
            <v>23434</v>
          </cell>
        </row>
        <row r="3141">
          <cell r="A3141">
            <v>1521848</v>
          </cell>
          <cell r="B3141" t="str">
            <v>16</v>
          </cell>
          <cell r="C3141" t="str">
            <v>Montérégie</v>
          </cell>
          <cell r="D3141" t="str">
            <v>Lafrance(Jacques-Robert)</v>
          </cell>
          <cell r="E3141" t="str">
            <v>Lafrance(Jacques-Robert)</v>
          </cell>
          <cell r="F3141" t="str">
            <v>916, chemin de la Baie</v>
          </cell>
          <cell r="G3141" t="str">
            <v>Rigaud</v>
          </cell>
          <cell r="H3141" t="str">
            <v>J0P1P0</v>
          </cell>
          <cell r="I3141">
            <v>450</v>
          </cell>
          <cell r="J3141">
            <v>4514711</v>
          </cell>
          <cell r="K3141">
            <v>25</v>
          </cell>
          <cell r="L3141">
            <v>747</v>
          </cell>
          <cell r="M3141">
            <v>32</v>
          </cell>
          <cell r="N3141">
            <v>2033</v>
          </cell>
        </row>
        <row r="3142">
          <cell r="A3142">
            <v>1521921</v>
          </cell>
          <cell r="B3142" t="str">
            <v>16</v>
          </cell>
          <cell r="C3142" t="str">
            <v>Montérégie</v>
          </cell>
          <cell r="D3142" t="str">
            <v>Lalonde(Donald)</v>
          </cell>
          <cell r="F3142" t="str">
            <v>4785, montée Cazaville</v>
          </cell>
          <cell r="G3142" t="str">
            <v>Dundee</v>
          </cell>
          <cell r="H3142" t="str">
            <v>J0S1L0</v>
          </cell>
          <cell r="I3142">
            <v>450</v>
          </cell>
          <cell r="J3142">
            <v>2649621</v>
          </cell>
          <cell r="K3142">
            <v>24</v>
          </cell>
          <cell r="L3142">
            <v>7186</v>
          </cell>
          <cell r="M3142">
            <v>24</v>
          </cell>
          <cell r="N3142">
            <v>4785</v>
          </cell>
        </row>
        <row r="3143">
          <cell r="A3143">
            <v>1521939</v>
          </cell>
          <cell r="B3143" t="str">
            <v>07</v>
          </cell>
          <cell r="C3143" t="str">
            <v>Outaouais</v>
          </cell>
          <cell r="D3143" t="str">
            <v>Bergerie Jasyca inc.</v>
          </cell>
          <cell r="E3143" t="str">
            <v>Marcotte(Carole)</v>
          </cell>
          <cell r="F3143" t="str">
            <v>351, rang St-Louis</v>
          </cell>
          <cell r="G3143" t="str">
            <v>Saint-André-Avellin</v>
          </cell>
          <cell r="H3143" t="str">
            <v>J0V1W0</v>
          </cell>
          <cell r="I3143">
            <v>819</v>
          </cell>
          <cell r="J3143">
            <v>9837329</v>
          </cell>
          <cell r="K3143">
            <v>29</v>
          </cell>
          <cell r="L3143">
            <v>6365</v>
          </cell>
          <cell r="M3143">
            <v>25</v>
          </cell>
          <cell r="N3143">
            <v>340</v>
          </cell>
        </row>
        <row r="3144">
          <cell r="A3144">
            <v>1522127</v>
          </cell>
          <cell r="B3144" t="str">
            <v>16</v>
          </cell>
          <cell r="C3144" t="str">
            <v>Montérégie</v>
          </cell>
          <cell r="D3144" t="str">
            <v>Trépanier(Daniel)</v>
          </cell>
          <cell r="F3144" t="str">
            <v>224, rang Nord</v>
          </cell>
          <cell r="G3144" t="str">
            <v>Sainte-Victoire-de-Sorel</v>
          </cell>
          <cell r="H3144" t="str">
            <v>J0G1T0</v>
          </cell>
          <cell r="I3144">
            <v>450</v>
          </cell>
          <cell r="J3144">
            <v>7822260</v>
          </cell>
          <cell r="K3144">
            <v>17</v>
          </cell>
        </row>
        <row r="3145">
          <cell r="A3145">
            <v>1522135</v>
          </cell>
          <cell r="B3145" t="str">
            <v>16</v>
          </cell>
          <cell r="C3145" t="str">
            <v>Montérégie</v>
          </cell>
          <cell r="D3145" t="str">
            <v>Trudeau(Michel)</v>
          </cell>
          <cell r="F3145" t="str">
            <v>1265, rue Principale</v>
          </cell>
          <cell r="G3145" t="str">
            <v>Sainte-Julie</v>
          </cell>
          <cell r="H3145" t="str">
            <v>J3E1Y1</v>
          </cell>
          <cell r="I3145">
            <v>450</v>
          </cell>
          <cell r="J3145">
            <v>6493791</v>
          </cell>
          <cell r="K3145">
            <v>15</v>
          </cell>
          <cell r="L3145">
            <v>340</v>
          </cell>
          <cell r="M3145">
            <v>15</v>
          </cell>
          <cell r="N3145">
            <v>1361</v>
          </cell>
        </row>
        <row r="3146">
          <cell r="A3146">
            <v>1522168</v>
          </cell>
          <cell r="B3146" t="str">
            <v>16</v>
          </cell>
          <cell r="C3146" t="str">
            <v>Montérégie</v>
          </cell>
          <cell r="D3146" t="str">
            <v>Verrette(Daniel)</v>
          </cell>
          <cell r="E3146" t="str">
            <v>Verrette(Daniel)</v>
          </cell>
          <cell r="F3146" t="str">
            <v>180, rue Ste-Catherine</v>
          </cell>
          <cell r="G3146" t="str">
            <v>Saint-Gérard-Majella(Yamaska)</v>
          </cell>
          <cell r="H3146" t="str">
            <v>J0G1X0</v>
          </cell>
          <cell r="I3146">
            <v>450</v>
          </cell>
          <cell r="J3146">
            <v>7893029</v>
          </cell>
          <cell r="K3146">
            <v>17</v>
          </cell>
          <cell r="L3146">
            <v>1554</v>
          </cell>
          <cell r="M3146">
            <v>15</v>
          </cell>
          <cell r="N3146">
            <v>3234</v>
          </cell>
        </row>
        <row r="3147">
          <cell r="A3147">
            <v>1522457</v>
          </cell>
          <cell r="B3147" t="str">
            <v>16</v>
          </cell>
          <cell r="C3147" t="str">
            <v>Montérégie</v>
          </cell>
          <cell r="D3147" t="str">
            <v>Neil(Graham)</v>
          </cell>
          <cell r="E3147" t="str">
            <v>Neil(Graham)</v>
          </cell>
          <cell r="F3147" t="str">
            <v>48 Ridge Road</v>
          </cell>
          <cell r="G3147" t="str">
            <v>Stanbridge East</v>
          </cell>
          <cell r="H3147" t="str">
            <v>J0J2H0</v>
          </cell>
          <cell r="I3147">
            <v>450</v>
          </cell>
          <cell r="J3147">
            <v>2483185</v>
          </cell>
          <cell r="K3147">
            <v>13</v>
          </cell>
          <cell r="L3147">
            <v>1361</v>
          </cell>
          <cell r="M3147">
            <v>19</v>
          </cell>
        </row>
        <row r="3148">
          <cell r="A3148">
            <v>1522812</v>
          </cell>
          <cell r="B3148" t="str">
            <v>05</v>
          </cell>
          <cell r="C3148" t="str">
            <v>Estrie</v>
          </cell>
          <cell r="D3148" t="str">
            <v>9087-2573 Québec inc.</v>
          </cell>
          <cell r="E3148" t="str">
            <v>Leblanc(Marcelin)</v>
          </cell>
          <cell r="F3148" t="str">
            <v>51, Greenlay Nord</v>
          </cell>
          <cell r="G3148" t="str">
            <v>Windsor</v>
          </cell>
          <cell r="H3148" t="str">
            <v>J1S2K1</v>
          </cell>
          <cell r="I3148">
            <v>819</v>
          </cell>
          <cell r="J3148">
            <v>8210802</v>
          </cell>
          <cell r="K3148">
            <v>11</v>
          </cell>
          <cell r="L3148">
            <v>332</v>
          </cell>
          <cell r="M3148">
            <v>15</v>
          </cell>
          <cell r="N3148">
            <v>1451</v>
          </cell>
        </row>
        <row r="3149">
          <cell r="A3149">
            <v>1522895</v>
          </cell>
          <cell r="B3149" t="str">
            <v>12</v>
          </cell>
          <cell r="C3149" t="str">
            <v>Chaudière-Appalaches</v>
          </cell>
          <cell r="D3149" t="str">
            <v>Réjean Lapointe &amp; fils inc.</v>
          </cell>
          <cell r="F3149" t="str">
            <v>608, rang Ste-Thérèse</v>
          </cell>
          <cell r="G3149" t="str">
            <v>Sainte-Hénédine</v>
          </cell>
          <cell r="H3149" t="str">
            <v>G0S2R0</v>
          </cell>
          <cell r="I3149">
            <v>418</v>
          </cell>
          <cell r="J3149">
            <v>9353986</v>
          </cell>
          <cell r="K3149">
            <v>120</v>
          </cell>
          <cell r="L3149">
            <v>25725</v>
          </cell>
          <cell r="M3149">
            <v>120</v>
          </cell>
          <cell r="N3149">
            <v>23714</v>
          </cell>
        </row>
        <row r="3150">
          <cell r="A3150">
            <v>1523018</v>
          </cell>
          <cell r="B3150" t="str">
            <v>16</v>
          </cell>
          <cell r="C3150" t="str">
            <v>Montérégie</v>
          </cell>
          <cell r="D3150" t="str">
            <v>Lauzon(Alain)</v>
          </cell>
          <cell r="F3150" t="str">
            <v>400,  rang Principal</v>
          </cell>
          <cell r="G3150" t="str">
            <v>Très-Saint-Rédempteur</v>
          </cell>
          <cell r="H3150" t="str">
            <v>J0P1P0</v>
          </cell>
          <cell r="I3150">
            <v>514</v>
          </cell>
          <cell r="J3150">
            <v>9793811</v>
          </cell>
          <cell r="K3150">
            <v>38</v>
          </cell>
          <cell r="L3150">
            <v>4082</v>
          </cell>
          <cell r="M3150">
            <v>42</v>
          </cell>
          <cell r="N3150">
            <v>2041</v>
          </cell>
        </row>
        <row r="3151">
          <cell r="A3151">
            <v>1523034</v>
          </cell>
          <cell r="B3151" t="str">
            <v>16</v>
          </cell>
          <cell r="C3151" t="str">
            <v>Montérégie</v>
          </cell>
          <cell r="D3151" t="str">
            <v>Lavallée(Michel)</v>
          </cell>
          <cell r="E3151" t="str">
            <v>Lavallée(Michel)</v>
          </cell>
          <cell r="F3151" t="str">
            <v>721 Montée Cowan</v>
          </cell>
          <cell r="G3151" t="str">
            <v>Havelock</v>
          </cell>
          <cell r="H3151" t="str">
            <v>J0S2C0</v>
          </cell>
          <cell r="I3151">
            <v>450</v>
          </cell>
          <cell r="J3151">
            <v>8263494</v>
          </cell>
          <cell r="K3151">
            <v>24</v>
          </cell>
          <cell r="L3151">
            <v>3940</v>
          </cell>
          <cell r="M3151">
            <v>26</v>
          </cell>
          <cell r="N3151">
            <v>5338</v>
          </cell>
        </row>
        <row r="3152">
          <cell r="A3152">
            <v>1523224</v>
          </cell>
          <cell r="B3152" t="str">
            <v>03</v>
          </cell>
          <cell r="C3152" t="str">
            <v>Capitale-Nationale</v>
          </cell>
          <cell r="D3152" t="str">
            <v>Bernard(Jocelyn)</v>
          </cell>
          <cell r="F3152" t="str">
            <v>5738, route Ste-Geneviève</v>
          </cell>
          <cell r="G3152" t="str">
            <v>Québec</v>
          </cell>
          <cell r="H3152" t="str">
            <v>G3K1A6</v>
          </cell>
          <cell r="I3152">
            <v>418</v>
          </cell>
          <cell r="J3152">
            <v>8439466</v>
          </cell>
          <cell r="K3152">
            <v>35</v>
          </cell>
          <cell r="L3152">
            <v>4393</v>
          </cell>
          <cell r="M3152">
            <v>31</v>
          </cell>
          <cell r="N3152">
            <v>4465</v>
          </cell>
        </row>
        <row r="3153">
          <cell r="A3153">
            <v>1523331</v>
          </cell>
          <cell r="B3153" t="str">
            <v>03</v>
          </cell>
          <cell r="C3153" t="str">
            <v>Capitale-Nationale</v>
          </cell>
          <cell r="D3153" t="str">
            <v>Bherer(Elphège)</v>
          </cell>
          <cell r="F3153" t="str">
            <v>491, rang St-Nicolas</v>
          </cell>
          <cell r="G3153" t="str">
            <v>Saint-Irénée</v>
          </cell>
          <cell r="H3153" t="str">
            <v>G0T1V0</v>
          </cell>
          <cell r="I3153">
            <v>418</v>
          </cell>
          <cell r="J3153">
            <v>4523321</v>
          </cell>
          <cell r="K3153">
            <v>20</v>
          </cell>
          <cell r="L3153">
            <v>1617</v>
          </cell>
          <cell r="M3153">
            <v>21</v>
          </cell>
          <cell r="N3153">
            <v>1276</v>
          </cell>
        </row>
        <row r="3154">
          <cell r="A3154">
            <v>1523422</v>
          </cell>
          <cell r="B3154" t="str">
            <v>05</v>
          </cell>
          <cell r="C3154" t="str">
            <v>Estrie</v>
          </cell>
          <cell r="D3154" t="str">
            <v>Meunier Marie-Sylvie et Pépin Yvon Jr</v>
          </cell>
          <cell r="E3154" t="str">
            <v>Pépi(Marie Sylvie Meunier &amp; Yvon Jr)</v>
          </cell>
          <cell r="F3154" t="str">
            <v>7112, chemin Benoit</v>
          </cell>
          <cell r="G3154" t="str">
            <v>Valcourt</v>
          </cell>
          <cell r="H3154" t="str">
            <v>J0E2L0</v>
          </cell>
          <cell r="I3154">
            <v>450</v>
          </cell>
          <cell r="J3154">
            <v>5322999</v>
          </cell>
          <cell r="K3154">
            <v>61</v>
          </cell>
          <cell r="L3154">
            <v>14159</v>
          </cell>
          <cell r="M3154">
            <v>63</v>
          </cell>
          <cell r="N3154">
            <v>11472</v>
          </cell>
        </row>
        <row r="3155">
          <cell r="A3155">
            <v>1523430</v>
          </cell>
          <cell r="B3155" t="str">
            <v>16</v>
          </cell>
          <cell r="C3155" t="str">
            <v>Montérégie</v>
          </cell>
          <cell r="D3155" t="str">
            <v>Goettke Markus &amp; Hyndman Jocelyne</v>
          </cell>
          <cell r="F3155" t="str">
            <v>1801, chemin Vail</v>
          </cell>
          <cell r="G3155" t="str">
            <v>Cowansville</v>
          </cell>
          <cell r="H3155" t="str">
            <v>J2K3G8</v>
          </cell>
          <cell r="I3155">
            <v>450</v>
          </cell>
          <cell r="J3155">
            <v>2665314</v>
          </cell>
          <cell r="K3155">
            <v>32</v>
          </cell>
          <cell r="L3155">
            <v>680</v>
          </cell>
          <cell r="M3155">
            <v>26</v>
          </cell>
          <cell r="N3155">
            <v>907</v>
          </cell>
        </row>
        <row r="3156">
          <cell r="A3156">
            <v>1523513</v>
          </cell>
          <cell r="B3156" t="str">
            <v>07</v>
          </cell>
          <cell r="C3156" t="str">
            <v>Outaouais</v>
          </cell>
          <cell r="D3156" t="str">
            <v>La Ferme du Paternel inc.</v>
          </cell>
          <cell r="E3156" t="str">
            <v>Proulx(Sylvie)</v>
          </cell>
          <cell r="F3156" t="str">
            <v>33, ch. de la Prairie, B.M. 494</v>
          </cell>
          <cell r="G3156" t="str">
            <v>La Pèche</v>
          </cell>
          <cell r="H3156" t="str">
            <v>J0X2W0</v>
          </cell>
          <cell r="I3156">
            <v>819</v>
          </cell>
          <cell r="J3156">
            <v>4564627</v>
          </cell>
          <cell r="K3156">
            <v>29</v>
          </cell>
          <cell r="L3156">
            <v>3176</v>
          </cell>
          <cell r="M3156">
            <v>35</v>
          </cell>
          <cell r="N3156">
            <v>527</v>
          </cell>
        </row>
        <row r="3157">
          <cell r="A3157">
            <v>1523547</v>
          </cell>
          <cell r="B3157" t="str">
            <v>03</v>
          </cell>
          <cell r="C3157" t="str">
            <v>Capitale-Nationale</v>
          </cell>
          <cell r="D3157" t="str">
            <v>Lavoie(Anita D.)</v>
          </cell>
          <cell r="F3157" t="str">
            <v>70, rue du Gros Ruisseau</v>
          </cell>
          <cell r="G3157" t="str">
            <v>La Malbaie</v>
          </cell>
          <cell r="H3157" t="str">
            <v>G5A0A9</v>
          </cell>
          <cell r="I3157">
            <v>418</v>
          </cell>
          <cell r="J3157">
            <v>6652021</v>
          </cell>
          <cell r="K3157">
            <v>20</v>
          </cell>
          <cell r="L3157">
            <v>3090</v>
          </cell>
          <cell r="M3157">
            <v>20</v>
          </cell>
          <cell r="N3157">
            <v>2282</v>
          </cell>
        </row>
        <row r="3158">
          <cell r="A3158">
            <v>1523711</v>
          </cell>
          <cell r="B3158" t="str">
            <v>12</v>
          </cell>
          <cell r="C3158" t="str">
            <v>Chaudière-Appalaches</v>
          </cell>
          <cell r="D3158" t="str">
            <v>Les entreprises Josaphat Champagne inc.</v>
          </cell>
          <cell r="E3158" t="str">
            <v>Champagne(Josaphat)</v>
          </cell>
          <cell r="F3158" t="str">
            <v>2477, chemin Hamilton</v>
          </cell>
          <cell r="G3158" t="str">
            <v>Inverness</v>
          </cell>
          <cell r="H3158" t="str">
            <v>G0S1K0</v>
          </cell>
          <cell r="I3158">
            <v>418</v>
          </cell>
          <cell r="J3158">
            <v>4532834</v>
          </cell>
          <cell r="K3158">
            <v>184</v>
          </cell>
          <cell r="L3158">
            <v>29545</v>
          </cell>
          <cell r="M3158">
            <v>181</v>
          </cell>
          <cell r="N3158">
            <v>19102</v>
          </cell>
        </row>
        <row r="3159">
          <cell r="A3159">
            <v>1523729</v>
          </cell>
          <cell r="B3159" t="str">
            <v>03</v>
          </cell>
          <cell r="C3159" t="str">
            <v>Capitale-Nationale</v>
          </cell>
          <cell r="D3159" t="str">
            <v>Lavoie(Normand)</v>
          </cell>
          <cell r="E3159" t="str">
            <v>Lavoie(Normand)</v>
          </cell>
          <cell r="F3159" t="str">
            <v>151, rang Saint-Jean-Baptiste</v>
          </cell>
          <cell r="G3159" t="str">
            <v>Saint-Urbain</v>
          </cell>
          <cell r="H3159" t="str">
            <v>G0A4K0</v>
          </cell>
          <cell r="I3159">
            <v>418</v>
          </cell>
          <cell r="J3159">
            <v>6392176</v>
          </cell>
          <cell r="K3159">
            <v>27</v>
          </cell>
          <cell r="L3159">
            <v>2872</v>
          </cell>
          <cell r="M3159">
            <v>27</v>
          </cell>
          <cell r="N3159">
            <v>5580</v>
          </cell>
        </row>
        <row r="3160">
          <cell r="A3160">
            <v>1523752</v>
          </cell>
          <cell r="B3160" t="str">
            <v>03</v>
          </cell>
          <cell r="C3160" t="str">
            <v>Capitale-Nationale</v>
          </cell>
          <cell r="D3160" t="str">
            <v>Lavoie(Roger)</v>
          </cell>
          <cell r="F3160" t="str">
            <v>262, rue Principale</v>
          </cell>
          <cell r="G3160" t="str">
            <v>Saint-Aimé-des-Lacs</v>
          </cell>
          <cell r="H3160" t="str">
            <v>G0T1S0</v>
          </cell>
          <cell r="I3160">
            <v>418</v>
          </cell>
          <cell r="J3160">
            <v>4392674</v>
          </cell>
          <cell r="K3160">
            <v>13</v>
          </cell>
          <cell r="L3160">
            <v>3058</v>
          </cell>
        </row>
        <row r="3161">
          <cell r="A3161">
            <v>1524131</v>
          </cell>
          <cell r="B3161" t="str">
            <v>03</v>
          </cell>
          <cell r="C3161" t="str">
            <v>Capitale-Nationale</v>
          </cell>
          <cell r="D3161" t="str">
            <v>Bouchard(Arsène)</v>
          </cell>
          <cell r="E3161" t="str">
            <v>Bouchard(Nicolas)</v>
          </cell>
          <cell r="F3161" t="str">
            <v>3, rang Saint-Jean-Baptiste</v>
          </cell>
          <cell r="G3161" t="str">
            <v>Saint-Urbain</v>
          </cell>
          <cell r="H3161" t="str">
            <v>G0A4K0</v>
          </cell>
          <cell r="I3161">
            <v>418</v>
          </cell>
          <cell r="J3161">
            <v>6392572</v>
          </cell>
          <cell r="K3161">
            <v>27</v>
          </cell>
          <cell r="L3161">
            <v>2302</v>
          </cell>
          <cell r="M3161">
            <v>23</v>
          </cell>
          <cell r="N3161">
            <v>248</v>
          </cell>
        </row>
        <row r="3162">
          <cell r="A3162">
            <v>1524313</v>
          </cell>
          <cell r="B3162" t="str">
            <v>12</v>
          </cell>
          <cell r="C3162" t="str">
            <v>Chaudière-Appalaches</v>
          </cell>
          <cell r="D3162" t="str">
            <v>G. Cloutier &amp; Fils inc.</v>
          </cell>
          <cell r="E3162" t="str">
            <v>Cloutier(Gaétan)</v>
          </cell>
          <cell r="F3162" t="str">
            <v>180, rang Ste-Caroline</v>
          </cell>
          <cell r="G3162" t="str">
            <v>Saint-Jules</v>
          </cell>
          <cell r="H3162" t="str">
            <v>G0N1R0</v>
          </cell>
          <cell r="I3162">
            <v>418</v>
          </cell>
          <cell r="J3162">
            <v>7749468</v>
          </cell>
          <cell r="K3162">
            <v>218</v>
          </cell>
          <cell r="L3162">
            <v>34637</v>
          </cell>
          <cell r="M3162">
            <v>212</v>
          </cell>
          <cell r="N3162">
            <v>52265</v>
          </cell>
        </row>
        <row r="3163">
          <cell r="A3163">
            <v>1524321</v>
          </cell>
          <cell r="B3163" t="str">
            <v>05</v>
          </cell>
          <cell r="C3163" t="str">
            <v>Estrie</v>
          </cell>
          <cell r="D3163" t="str">
            <v>Ferme Michael &amp; Ross</v>
          </cell>
          <cell r="E3163" t="str">
            <v>Lister(Michael &amp; Ross)</v>
          </cell>
          <cell r="F3163" t="str">
            <v>40 rue Principale</v>
          </cell>
          <cell r="G3163" t="str">
            <v>Sawyerville</v>
          </cell>
          <cell r="H3163" t="str">
            <v>J0B3A0</v>
          </cell>
          <cell r="I3163">
            <v>819</v>
          </cell>
          <cell r="J3163">
            <v>8892865</v>
          </cell>
          <cell r="K3163">
            <v>42</v>
          </cell>
          <cell r="L3163">
            <v>6681</v>
          </cell>
          <cell r="M3163">
            <v>46</v>
          </cell>
          <cell r="N3163">
            <v>5615</v>
          </cell>
        </row>
        <row r="3164">
          <cell r="A3164">
            <v>1524347</v>
          </cell>
          <cell r="B3164" t="str">
            <v>03</v>
          </cell>
          <cell r="C3164" t="str">
            <v>Capitale-Nationale</v>
          </cell>
          <cell r="D3164" t="str">
            <v>Bouchard(Clément)</v>
          </cell>
          <cell r="F3164" t="str">
            <v>10, rue Principale</v>
          </cell>
          <cell r="G3164" t="str">
            <v>Saint-Irénée</v>
          </cell>
          <cell r="H3164" t="str">
            <v>G0T1V0</v>
          </cell>
          <cell r="I3164">
            <v>418</v>
          </cell>
          <cell r="J3164">
            <v>4521045</v>
          </cell>
          <cell r="K3164">
            <v>23</v>
          </cell>
          <cell r="L3164">
            <v>7300</v>
          </cell>
          <cell r="M3164">
            <v>25</v>
          </cell>
          <cell r="N3164">
            <v>5371</v>
          </cell>
        </row>
        <row r="3165">
          <cell r="A3165">
            <v>1524404</v>
          </cell>
          <cell r="B3165" t="str">
            <v>03</v>
          </cell>
          <cell r="C3165" t="str">
            <v>Capitale-Nationale</v>
          </cell>
          <cell r="D3165" t="str">
            <v>Marcotte(Gilles)</v>
          </cell>
          <cell r="F3165" t="str">
            <v>140, Rang 2 Est</v>
          </cell>
          <cell r="G3165" t="str">
            <v>Grondines</v>
          </cell>
          <cell r="H3165" t="str">
            <v>G0A1W0</v>
          </cell>
          <cell r="I3165">
            <v>418</v>
          </cell>
          <cell r="J3165">
            <v>2683772</v>
          </cell>
          <cell r="K3165">
            <v>32</v>
          </cell>
          <cell r="L3165">
            <v>3534</v>
          </cell>
          <cell r="M3165">
            <v>37</v>
          </cell>
          <cell r="N3165">
            <v>5479</v>
          </cell>
        </row>
        <row r="3166">
          <cell r="A3166">
            <v>1524669</v>
          </cell>
          <cell r="B3166" t="str">
            <v>03</v>
          </cell>
          <cell r="C3166" t="str">
            <v>Capitale-Nationale</v>
          </cell>
          <cell r="D3166" t="str">
            <v>Mercier(Gaétan)</v>
          </cell>
          <cell r="F3166" t="str">
            <v>377, rue Pichette</v>
          </cell>
          <cell r="G3166" t="str">
            <v>Château-Richer</v>
          </cell>
          <cell r="H3166" t="str">
            <v>G0A1N0</v>
          </cell>
          <cell r="I3166">
            <v>418</v>
          </cell>
          <cell r="J3166">
            <v>8244381</v>
          </cell>
          <cell r="K3166">
            <v>21</v>
          </cell>
          <cell r="L3166">
            <v>1701</v>
          </cell>
          <cell r="M3166">
            <v>19</v>
          </cell>
          <cell r="N3166">
            <v>2773</v>
          </cell>
        </row>
        <row r="3167">
          <cell r="A3167">
            <v>1524685</v>
          </cell>
          <cell r="B3167" t="str">
            <v>16</v>
          </cell>
          <cell r="C3167" t="str">
            <v>Montérégie</v>
          </cell>
          <cell r="D3167" t="str">
            <v>Noiseux(Normand)</v>
          </cell>
          <cell r="F3167" t="str">
            <v>5895, rang Rivière Nord</v>
          </cell>
          <cell r="G3167" t="str">
            <v>Saint-Jean-Baptiste</v>
          </cell>
          <cell r="H3167" t="str">
            <v>J0L2B0</v>
          </cell>
          <cell r="I3167">
            <v>450</v>
          </cell>
          <cell r="J3167">
            <v>4640637</v>
          </cell>
          <cell r="K3167">
            <v>34</v>
          </cell>
          <cell r="M3167">
            <v>25</v>
          </cell>
        </row>
        <row r="3168">
          <cell r="A3168">
            <v>1524768</v>
          </cell>
          <cell r="B3168" t="str">
            <v>16</v>
          </cell>
          <cell r="C3168" t="str">
            <v>Montérégie</v>
          </cell>
          <cell r="D3168" t="str">
            <v>Ouimet(Louis)</v>
          </cell>
          <cell r="F3168" t="str">
            <v>225, Back Bush</v>
          </cell>
          <cell r="G3168" t="str">
            <v>Hemmingford</v>
          </cell>
          <cell r="H3168" t="str">
            <v>J0L1H0</v>
          </cell>
          <cell r="I3168">
            <v>450</v>
          </cell>
          <cell r="J3168">
            <v>2472070</v>
          </cell>
          <cell r="K3168">
            <v>15</v>
          </cell>
          <cell r="M3168">
            <v>15</v>
          </cell>
        </row>
        <row r="3169">
          <cell r="A3169">
            <v>1524883</v>
          </cell>
          <cell r="B3169" t="str">
            <v>16</v>
          </cell>
          <cell r="C3169" t="str">
            <v>Montérégie</v>
          </cell>
          <cell r="D3169" t="str">
            <v>Machabee(Jacques)</v>
          </cell>
          <cell r="F3169" t="str">
            <v>7 rang Duncan</v>
          </cell>
          <cell r="G3169" t="str">
            <v>Saint-Chrysostome</v>
          </cell>
          <cell r="H3169" t="str">
            <v>J0S1R0</v>
          </cell>
          <cell r="I3169">
            <v>450</v>
          </cell>
          <cell r="J3169">
            <v>8263342</v>
          </cell>
          <cell r="K3169">
            <v>31</v>
          </cell>
          <cell r="L3169">
            <v>1701</v>
          </cell>
        </row>
        <row r="3170">
          <cell r="A3170">
            <v>1524917</v>
          </cell>
          <cell r="B3170" t="str">
            <v>16</v>
          </cell>
          <cell r="C3170" t="str">
            <v>Montérégie</v>
          </cell>
          <cell r="D3170" t="str">
            <v>Mailhot(Sylvie)</v>
          </cell>
          <cell r="F3170" t="str">
            <v>972, Notre-Dame</v>
          </cell>
          <cell r="G3170" t="str">
            <v>Saint-Chrysostome</v>
          </cell>
          <cell r="H3170" t="str">
            <v>J0S1R0</v>
          </cell>
          <cell r="I3170">
            <v>450</v>
          </cell>
          <cell r="J3170">
            <v>8263777</v>
          </cell>
          <cell r="K3170">
            <v>35</v>
          </cell>
          <cell r="M3170">
            <v>41</v>
          </cell>
          <cell r="N3170">
            <v>2133</v>
          </cell>
        </row>
        <row r="3171">
          <cell r="A3171">
            <v>1524925</v>
          </cell>
          <cell r="B3171" t="str">
            <v>07</v>
          </cell>
          <cell r="C3171" t="str">
            <v>Outaouais</v>
          </cell>
          <cell r="D3171" t="str">
            <v>JDH Simmental Farms inc.</v>
          </cell>
          <cell r="E3171" t="str">
            <v>Picard(Harold O'Neill Et Donna)</v>
          </cell>
          <cell r="F3171" t="str">
            <v>R.R. 1, ch. Burrough</v>
          </cell>
          <cell r="G3171" t="str">
            <v>Low</v>
          </cell>
          <cell r="H3171" t="str">
            <v>J0X3E0</v>
          </cell>
          <cell r="I3171">
            <v>819</v>
          </cell>
          <cell r="J3171">
            <v>4223704</v>
          </cell>
          <cell r="K3171">
            <v>24</v>
          </cell>
          <cell r="M3171">
            <v>29</v>
          </cell>
        </row>
        <row r="3172">
          <cell r="A3172">
            <v>1525070</v>
          </cell>
          <cell r="B3172" t="str">
            <v>16</v>
          </cell>
          <cell r="C3172" t="str">
            <v>Montérégie</v>
          </cell>
          <cell r="D3172" t="str">
            <v>Martin(William H.)</v>
          </cell>
          <cell r="E3172" t="str">
            <v>Martin(William H.)</v>
          </cell>
          <cell r="F3172" t="str">
            <v>198,  rte 138A</v>
          </cell>
          <cell r="G3172" t="str">
            <v>Ormstown</v>
          </cell>
          <cell r="H3172" t="str">
            <v>J0S1K0</v>
          </cell>
          <cell r="I3172">
            <v>450</v>
          </cell>
          <cell r="J3172">
            <v>2646530</v>
          </cell>
          <cell r="K3172">
            <v>30</v>
          </cell>
          <cell r="L3172">
            <v>3691</v>
          </cell>
          <cell r="M3172">
            <v>31</v>
          </cell>
          <cell r="N3172">
            <v>6297</v>
          </cell>
        </row>
        <row r="3173">
          <cell r="A3173">
            <v>1525260</v>
          </cell>
          <cell r="B3173" t="str">
            <v>03</v>
          </cell>
          <cell r="C3173" t="str">
            <v>Capitale-Nationale</v>
          </cell>
          <cell r="D3173" t="str">
            <v>Morency(Réjean)</v>
          </cell>
          <cell r="F3173" t="str">
            <v>4587, avenue Royale</v>
          </cell>
          <cell r="G3173" t="str">
            <v>Saint-Ferréol-les-Neiges</v>
          </cell>
          <cell r="H3173" t="str">
            <v>G0A3R0</v>
          </cell>
          <cell r="I3173">
            <v>418</v>
          </cell>
          <cell r="J3173">
            <v>8263260</v>
          </cell>
          <cell r="K3173">
            <v>25</v>
          </cell>
          <cell r="L3173">
            <v>1322</v>
          </cell>
          <cell r="M3173">
            <v>26</v>
          </cell>
          <cell r="N3173">
            <v>3034</v>
          </cell>
        </row>
        <row r="3174">
          <cell r="A3174">
            <v>1525328</v>
          </cell>
          <cell r="B3174" t="str">
            <v>05</v>
          </cell>
          <cell r="C3174" t="str">
            <v>Estrie</v>
          </cell>
          <cell r="D3174" t="str">
            <v>Paigedale S.E.N.C.</v>
          </cell>
          <cell r="E3174" t="str">
            <v>Paige(Eleanor Côté &amp; David)</v>
          </cell>
          <cell r="F3174" t="str">
            <v>49, Airport road</v>
          </cell>
          <cell r="G3174" t="str">
            <v>Potton</v>
          </cell>
          <cell r="H3174" t="str">
            <v>J0E1X0</v>
          </cell>
          <cell r="I3174">
            <v>450</v>
          </cell>
          <cell r="J3174">
            <v>2923941</v>
          </cell>
          <cell r="K3174">
            <v>31</v>
          </cell>
          <cell r="L3174">
            <v>6595</v>
          </cell>
          <cell r="M3174">
            <v>31</v>
          </cell>
          <cell r="N3174">
            <v>5483</v>
          </cell>
        </row>
        <row r="3175">
          <cell r="A3175">
            <v>1525377</v>
          </cell>
          <cell r="B3175" t="str">
            <v>05</v>
          </cell>
          <cell r="C3175" t="str">
            <v>Estrie</v>
          </cell>
          <cell r="D3175" t="str">
            <v>Ferme Patry de Weedon</v>
          </cell>
          <cell r="E3175" t="str">
            <v>Patry(Jean-Pierre)</v>
          </cell>
          <cell r="F3175" t="str">
            <v>1981, rang 2 Nord</v>
          </cell>
          <cell r="G3175" t="str">
            <v>Weedon</v>
          </cell>
          <cell r="H3175" t="str">
            <v>J0B3J0</v>
          </cell>
          <cell r="I3175">
            <v>819</v>
          </cell>
          <cell r="J3175">
            <v>8772450</v>
          </cell>
          <cell r="K3175">
            <v>74</v>
          </cell>
          <cell r="L3175">
            <v>15414</v>
          </cell>
          <cell r="M3175">
            <v>81</v>
          </cell>
          <cell r="N3175">
            <v>13608</v>
          </cell>
        </row>
        <row r="3176">
          <cell r="A3176">
            <v>1525393</v>
          </cell>
          <cell r="B3176" t="str">
            <v>04</v>
          </cell>
          <cell r="C3176" t="str">
            <v>Mauricie</v>
          </cell>
          <cell r="D3176" t="str">
            <v>Lebel(Michel)</v>
          </cell>
          <cell r="F3176" t="str">
            <v>1871, rang St-Michel</v>
          </cell>
          <cell r="G3176" t="str">
            <v>Sainte-Thècle</v>
          </cell>
          <cell r="H3176" t="str">
            <v>G0X3G0</v>
          </cell>
          <cell r="I3176">
            <v>418</v>
          </cell>
          <cell r="J3176">
            <v>2892968</v>
          </cell>
          <cell r="K3176">
            <v>23</v>
          </cell>
          <cell r="L3176">
            <v>3897</v>
          </cell>
          <cell r="M3176">
            <v>23</v>
          </cell>
          <cell r="N3176">
            <v>5289</v>
          </cell>
        </row>
        <row r="3177">
          <cell r="A3177">
            <v>1525484</v>
          </cell>
          <cell r="B3177" t="str">
            <v>04</v>
          </cell>
          <cell r="C3177" t="str">
            <v>Mauricie</v>
          </cell>
          <cell r="D3177" t="str">
            <v>Leblanc(Martial)</v>
          </cell>
          <cell r="F3177" t="str">
            <v>770, chemin Héroux</v>
          </cell>
          <cell r="G3177" t="str">
            <v>Saint-Boniface</v>
          </cell>
          <cell r="H3177" t="str">
            <v>G0X2L0</v>
          </cell>
          <cell r="I3177">
            <v>819</v>
          </cell>
          <cell r="J3177">
            <v>5355985</v>
          </cell>
          <cell r="K3177">
            <v>31</v>
          </cell>
          <cell r="L3177">
            <v>3380</v>
          </cell>
          <cell r="M3177">
            <v>29</v>
          </cell>
          <cell r="N3177">
            <v>2269</v>
          </cell>
        </row>
        <row r="3178">
          <cell r="A3178">
            <v>1525526</v>
          </cell>
          <cell r="B3178" t="str">
            <v>03</v>
          </cell>
          <cell r="C3178" t="str">
            <v>Capitale-Nationale</v>
          </cell>
          <cell r="D3178" t="str">
            <v>Bouchard(Jean-Marie)</v>
          </cell>
          <cell r="E3178" t="str">
            <v>Bouchard(Jean-Marie)</v>
          </cell>
          <cell r="F3178" t="str">
            <v>117, rang Saint-Antoine</v>
          </cell>
          <cell r="G3178" t="str">
            <v>Baie-Saint-Paul</v>
          </cell>
          <cell r="H3178" t="str">
            <v>G3Z2C2</v>
          </cell>
          <cell r="I3178">
            <v>418</v>
          </cell>
          <cell r="J3178">
            <v>4352167</v>
          </cell>
          <cell r="K3178">
            <v>19</v>
          </cell>
          <cell r="L3178">
            <v>1983</v>
          </cell>
          <cell r="M3178">
            <v>16</v>
          </cell>
          <cell r="N3178">
            <v>1509</v>
          </cell>
        </row>
        <row r="3179">
          <cell r="A3179">
            <v>1525609</v>
          </cell>
          <cell r="B3179" t="str">
            <v>03</v>
          </cell>
          <cell r="C3179" t="str">
            <v>Capitale-Nationale</v>
          </cell>
          <cell r="D3179" t="str">
            <v>Cocks(Wilfrid)</v>
          </cell>
          <cell r="F3179" t="str">
            <v>62, Grand-Rang</v>
          </cell>
          <cell r="G3179" t="str">
            <v>Saint-Basile</v>
          </cell>
          <cell r="H3179" t="str">
            <v>G0A3G0</v>
          </cell>
          <cell r="I3179">
            <v>418</v>
          </cell>
          <cell r="J3179">
            <v>3293151</v>
          </cell>
          <cell r="K3179">
            <v>17</v>
          </cell>
          <cell r="L3179">
            <v>1791</v>
          </cell>
        </row>
        <row r="3180">
          <cell r="A3180">
            <v>1525666</v>
          </cell>
          <cell r="B3180" t="str">
            <v>02</v>
          </cell>
          <cell r="C3180" t="str">
            <v>Saguenay-Lac-Saint-Jean</v>
          </cell>
          <cell r="D3180" t="str">
            <v>Fortin(Rémi)</v>
          </cell>
          <cell r="F3180" t="str">
            <v>639 rang 6</v>
          </cell>
          <cell r="G3180" t="str">
            <v>Saint-Nazaire</v>
          </cell>
          <cell r="H3180" t="str">
            <v>G0W2V0</v>
          </cell>
          <cell r="I3180">
            <v>418</v>
          </cell>
          <cell r="J3180">
            <v>6629201</v>
          </cell>
          <cell r="K3180">
            <v>22</v>
          </cell>
          <cell r="M3180">
            <v>22</v>
          </cell>
        </row>
        <row r="3181">
          <cell r="A3181">
            <v>1525732</v>
          </cell>
          <cell r="B3181" t="str">
            <v>04</v>
          </cell>
          <cell r="C3181" t="str">
            <v>Mauricie</v>
          </cell>
          <cell r="D3181" t="str">
            <v>Lemay(Claude)</v>
          </cell>
          <cell r="F3181" t="str">
            <v>551, chemin des Érables</v>
          </cell>
          <cell r="G3181" t="str">
            <v>Saint-Gérard-des-Laurentides</v>
          </cell>
          <cell r="H3181" t="str">
            <v>G9R1H1</v>
          </cell>
          <cell r="I3181">
            <v>819</v>
          </cell>
          <cell r="J3181">
            <v>5397616</v>
          </cell>
          <cell r="K3181">
            <v>56</v>
          </cell>
          <cell r="L3181">
            <v>13246</v>
          </cell>
          <cell r="M3181">
            <v>64</v>
          </cell>
          <cell r="N3181">
            <v>11913</v>
          </cell>
        </row>
        <row r="3182">
          <cell r="A3182">
            <v>1525781</v>
          </cell>
          <cell r="B3182" t="str">
            <v>04</v>
          </cell>
          <cell r="C3182" t="str">
            <v>Mauricie</v>
          </cell>
          <cell r="D3182" t="str">
            <v>Lemay(Ghislain)</v>
          </cell>
          <cell r="F3182" t="str">
            <v>3701, rue Williams</v>
          </cell>
          <cell r="G3182" t="str">
            <v>Saint-Paulin</v>
          </cell>
          <cell r="H3182" t="str">
            <v>J0K3G0</v>
          </cell>
          <cell r="I3182">
            <v>819</v>
          </cell>
          <cell r="J3182">
            <v>2685058</v>
          </cell>
          <cell r="K3182">
            <v>24</v>
          </cell>
          <cell r="L3182">
            <v>1911</v>
          </cell>
          <cell r="M3182">
            <v>25</v>
          </cell>
        </row>
        <row r="3183">
          <cell r="A3183">
            <v>1525955</v>
          </cell>
          <cell r="B3183" t="str">
            <v>03</v>
          </cell>
          <cell r="C3183" t="str">
            <v>Capitale-Nationale</v>
          </cell>
          <cell r="D3183" t="str">
            <v>Couturier(Maurice)</v>
          </cell>
          <cell r="E3183" t="str">
            <v>Couturier(Rachelle)</v>
          </cell>
          <cell r="F3183" t="str">
            <v>59, rue des Cimes</v>
          </cell>
          <cell r="G3183" t="str">
            <v>La Malbaie</v>
          </cell>
          <cell r="H3183" t="str">
            <v>G5A1R8</v>
          </cell>
          <cell r="I3183">
            <v>418</v>
          </cell>
          <cell r="J3183">
            <v>6652644</v>
          </cell>
          <cell r="K3183">
            <v>31</v>
          </cell>
          <cell r="L3183">
            <v>3826</v>
          </cell>
          <cell r="M3183">
            <v>28</v>
          </cell>
          <cell r="N3183">
            <v>3826</v>
          </cell>
        </row>
        <row r="3184">
          <cell r="A3184">
            <v>1525963</v>
          </cell>
          <cell r="B3184" t="str">
            <v>09</v>
          </cell>
          <cell r="C3184" t="str">
            <v>Cote-Nord</v>
          </cell>
          <cell r="D3184" t="str">
            <v>Nadeau(Denis)</v>
          </cell>
          <cell r="F3184" t="str">
            <v>230, Route 172 Nord</v>
          </cell>
          <cell r="G3184" t="str">
            <v>Sacré-Coeur</v>
          </cell>
          <cell r="H3184" t="str">
            <v>G0T1Y0</v>
          </cell>
          <cell r="I3184">
            <v>418</v>
          </cell>
          <cell r="J3184">
            <v>2364729</v>
          </cell>
          <cell r="K3184">
            <v>103</v>
          </cell>
          <cell r="L3184">
            <v>28594</v>
          </cell>
          <cell r="M3184">
            <v>107</v>
          </cell>
          <cell r="N3184">
            <v>24630</v>
          </cell>
        </row>
        <row r="3185">
          <cell r="A3185">
            <v>1526151</v>
          </cell>
          <cell r="B3185" t="str">
            <v>07</v>
          </cell>
          <cell r="C3185" t="str">
            <v>Outaouais</v>
          </cell>
          <cell r="D3185" t="str">
            <v>Cléroux, Marcel et Piché, Nathalie</v>
          </cell>
          <cell r="E3185" t="str">
            <v>Cléroux(Marcel)</v>
          </cell>
          <cell r="F3185" t="str">
            <v>267, ch. Montcerf</v>
          </cell>
          <cell r="G3185" t="str">
            <v>Montcerf-Lytton</v>
          </cell>
          <cell r="H3185" t="str">
            <v>J0W1N0</v>
          </cell>
          <cell r="I3185">
            <v>819</v>
          </cell>
          <cell r="J3185">
            <v>4497333</v>
          </cell>
          <cell r="L3185">
            <v>7178</v>
          </cell>
          <cell r="N3185">
            <v>227</v>
          </cell>
        </row>
        <row r="3186">
          <cell r="A3186">
            <v>1526193</v>
          </cell>
          <cell r="B3186" t="str">
            <v>04</v>
          </cell>
          <cell r="C3186" t="str">
            <v>Mauricie</v>
          </cell>
          <cell r="D3186" t="str">
            <v>Loranger(Jean-Guy)</v>
          </cell>
          <cell r="F3186" t="str">
            <v>297, chemin St-Thomas</v>
          </cell>
          <cell r="G3186" t="str">
            <v>Saint-Étienne-des-Grès</v>
          </cell>
          <cell r="H3186" t="str">
            <v>G0X2P0</v>
          </cell>
          <cell r="I3186">
            <v>819</v>
          </cell>
          <cell r="J3186">
            <v>3748525</v>
          </cell>
          <cell r="K3186">
            <v>22</v>
          </cell>
          <cell r="L3186">
            <v>3637</v>
          </cell>
          <cell r="M3186">
            <v>23</v>
          </cell>
          <cell r="N3186">
            <v>3863</v>
          </cell>
        </row>
        <row r="3187">
          <cell r="A3187">
            <v>1526367</v>
          </cell>
          <cell r="B3187" t="str">
            <v>07</v>
          </cell>
          <cell r="C3187" t="str">
            <v>Outaouais</v>
          </cell>
          <cell r="D3187" t="str">
            <v>André et Linda Cyr</v>
          </cell>
          <cell r="E3187" t="str">
            <v>Cyr(André et Linda)</v>
          </cell>
          <cell r="F3187" t="str">
            <v>650, chemin Derry</v>
          </cell>
          <cell r="G3187" t="str">
            <v>Mulgrave-et-Derry</v>
          </cell>
          <cell r="H3187" t="str">
            <v>J8L2W9</v>
          </cell>
          <cell r="I3187">
            <v>819</v>
          </cell>
          <cell r="J3187">
            <v>9867581</v>
          </cell>
          <cell r="K3187">
            <v>19</v>
          </cell>
          <cell r="L3187">
            <v>2632</v>
          </cell>
          <cell r="M3187">
            <v>16</v>
          </cell>
          <cell r="N3187">
            <v>2632</v>
          </cell>
        </row>
        <row r="3188">
          <cell r="A3188">
            <v>1526920</v>
          </cell>
          <cell r="B3188" t="str">
            <v>08</v>
          </cell>
          <cell r="C3188" t="str">
            <v>Abitibi-Témiscamingue</v>
          </cell>
          <cell r="D3188" t="str">
            <v>Gauthier(Tony)</v>
          </cell>
          <cell r="F3188" t="str">
            <v>301 chemin Père Jean, Laferté</v>
          </cell>
          <cell r="G3188" t="str">
            <v>Taschereau</v>
          </cell>
          <cell r="H3188" t="str">
            <v>J0Z3N0</v>
          </cell>
          <cell r="I3188">
            <v>819</v>
          </cell>
          <cell r="J3188">
            <v>7963203</v>
          </cell>
          <cell r="K3188">
            <v>26</v>
          </cell>
          <cell r="L3188">
            <v>2291</v>
          </cell>
          <cell r="M3188">
            <v>17</v>
          </cell>
          <cell r="N3188">
            <v>1755</v>
          </cell>
        </row>
        <row r="3189">
          <cell r="A3189">
            <v>1526961</v>
          </cell>
          <cell r="B3189" t="str">
            <v>04</v>
          </cell>
          <cell r="C3189" t="str">
            <v>Mauricie</v>
          </cell>
          <cell r="D3189" t="str">
            <v>Magny(Jeannot)</v>
          </cell>
          <cell r="F3189" t="str">
            <v>780, Route 352</v>
          </cell>
          <cell r="G3189" t="str">
            <v>Saint-Adelphe</v>
          </cell>
          <cell r="H3189" t="str">
            <v>G0X2G0</v>
          </cell>
          <cell r="I3189">
            <v>418</v>
          </cell>
          <cell r="J3189">
            <v>3225751</v>
          </cell>
          <cell r="K3189">
            <v>13</v>
          </cell>
          <cell r="L3189">
            <v>627</v>
          </cell>
        </row>
        <row r="3190">
          <cell r="A3190">
            <v>1526979</v>
          </cell>
          <cell r="B3190" t="str">
            <v>14</v>
          </cell>
          <cell r="C3190" t="str">
            <v>Lanaudière</v>
          </cell>
          <cell r="D3190" t="str">
            <v>Allard(René)</v>
          </cell>
          <cell r="F3190" t="str">
            <v>1727, route 158</v>
          </cell>
          <cell r="G3190" t="str">
            <v>Saint-Thomas</v>
          </cell>
          <cell r="H3190" t="str">
            <v>J0K3L0</v>
          </cell>
          <cell r="I3190">
            <v>450</v>
          </cell>
          <cell r="J3190">
            <v>7539630</v>
          </cell>
          <cell r="K3190">
            <v>31</v>
          </cell>
          <cell r="L3190">
            <v>536</v>
          </cell>
          <cell r="M3190">
            <v>29</v>
          </cell>
          <cell r="N3190">
            <v>876</v>
          </cell>
        </row>
        <row r="3191">
          <cell r="A3191">
            <v>1527167</v>
          </cell>
          <cell r="B3191" t="str">
            <v>16</v>
          </cell>
          <cell r="C3191" t="str">
            <v>Montérégie</v>
          </cell>
          <cell r="D3191" t="str">
            <v>Paradis(Robert)</v>
          </cell>
          <cell r="F3191" t="str">
            <v>100, 8ème Rang</v>
          </cell>
          <cell r="G3191" t="str">
            <v>Saint-Alexandre</v>
          </cell>
          <cell r="H3191" t="str">
            <v>J0J1S0</v>
          </cell>
          <cell r="I3191">
            <v>450</v>
          </cell>
          <cell r="J3191">
            <v>2968240</v>
          </cell>
          <cell r="K3191">
            <v>69</v>
          </cell>
          <cell r="L3191">
            <v>5103</v>
          </cell>
          <cell r="M3191">
            <v>68</v>
          </cell>
          <cell r="N3191">
            <v>7968</v>
          </cell>
        </row>
        <row r="3192">
          <cell r="A3192">
            <v>1527639</v>
          </cell>
          <cell r="B3192" t="str">
            <v>07</v>
          </cell>
          <cell r="C3192" t="str">
            <v>Outaouais</v>
          </cell>
          <cell r="D3192" t="str">
            <v>Cousineau, Joanne et Gravel, Denis</v>
          </cell>
          <cell r="F3192" t="str">
            <v>610, chemin Saint-Pierre</v>
          </cell>
          <cell r="G3192" t="str">
            <v>Val-des-Monts</v>
          </cell>
          <cell r="H3192" t="str">
            <v>J8N7L6</v>
          </cell>
          <cell r="I3192">
            <v>819</v>
          </cell>
          <cell r="J3192">
            <v>6710838</v>
          </cell>
          <cell r="K3192">
            <v>19</v>
          </cell>
          <cell r="L3192">
            <v>1701</v>
          </cell>
          <cell r="M3192">
            <v>22</v>
          </cell>
          <cell r="N3192">
            <v>4213</v>
          </cell>
        </row>
        <row r="3193">
          <cell r="A3193">
            <v>1527704</v>
          </cell>
          <cell r="B3193" t="str">
            <v>04</v>
          </cell>
          <cell r="C3193" t="str">
            <v>Mauricie</v>
          </cell>
          <cell r="D3193" t="str">
            <v>Massicotte(Sylvain)</v>
          </cell>
          <cell r="F3193" t="str">
            <v>65, rue Massicotte</v>
          </cell>
          <cell r="G3193" t="str">
            <v>Sainte-Geneviève-de-Batiscan</v>
          </cell>
          <cell r="H3193" t="str">
            <v>G0X2R0</v>
          </cell>
          <cell r="I3193">
            <v>418</v>
          </cell>
          <cell r="J3193">
            <v>3622716</v>
          </cell>
          <cell r="K3193">
            <v>26</v>
          </cell>
          <cell r="L3193">
            <v>680</v>
          </cell>
          <cell r="M3193">
            <v>32</v>
          </cell>
          <cell r="N3193">
            <v>4517</v>
          </cell>
        </row>
        <row r="3194">
          <cell r="A3194">
            <v>1527746</v>
          </cell>
          <cell r="B3194" t="str">
            <v>04</v>
          </cell>
          <cell r="C3194" t="str">
            <v>Mauricie</v>
          </cell>
          <cell r="D3194" t="str">
            <v>Milot(Réjean)</v>
          </cell>
          <cell r="F3194" t="str">
            <v>1161, Grande Rivière Nord</v>
          </cell>
          <cell r="G3194" t="str">
            <v>Yamachiche</v>
          </cell>
          <cell r="H3194" t="str">
            <v>G0X3L0</v>
          </cell>
          <cell r="I3194">
            <v>819</v>
          </cell>
          <cell r="J3194">
            <v>2963287</v>
          </cell>
          <cell r="K3194">
            <v>22</v>
          </cell>
          <cell r="L3194">
            <v>3061</v>
          </cell>
          <cell r="M3194">
            <v>23</v>
          </cell>
          <cell r="N3194">
            <v>4278</v>
          </cell>
        </row>
        <row r="3195">
          <cell r="A3195">
            <v>1527852</v>
          </cell>
          <cell r="B3195" t="str">
            <v>12</v>
          </cell>
          <cell r="C3195" t="str">
            <v>Chaudière-Appalaches</v>
          </cell>
          <cell r="D3195" t="str">
            <v>Ferme Sam-Clyde</v>
          </cell>
          <cell r="E3195" t="str">
            <v>Roy(Hervé)</v>
          </cell>
          <cell r="F3195" t="str">
            <v>159, Rang 6</v>
          </cell>
          <cell r="G3195" t="str">
            <v>Saint-Gédeon-de-Beauce</v>
          </cell>
          <cell r="H3195" t="str">
            <v>G0M1T0</v>
          </cell>
          <cell r="I3195">
            <v>418</v>
          </cell>
          <cell r="J3195">
            <v>5826223</v>
          </cell>
          <cell r="K3195">
            <v>24</v>
          </cell>
          <cell r="L3195">
            <v>1744</v>
          </cell>
          <cell r="M3195">
            <v>25</v>
          </cell>
          <cell r="N3195">
            <v>1744</v>
          </cell>
        </row>
        <row r="3196">
          <cell r="A3196">
            <v>1527985</v>
          </cell>
          <cell r="B3196" t="str">
            <v>12</v>
          </cell>
          <cell r="C3196" t="str">
            <v>Chaudière-Appalaches</v>
          </cell>
          <cell r="D3196" t="str">
            <v>Ferme Réginald Coulombe enr.</v>
          </cell>
          <cell r="E3196" t="str">
            <v>Coulombe(Réginald)</v>
          </cell>
          <cell r="F3196" t="str">
            <v>57, rang Grande-Ligne</v>
          </cell>
          <cell r="G3196" t="str">
            <v>Saint-Isidore (Beauce-Nord)</v>
          </cell>
          <cell r="H3196" t="str">
            <v>G0S2S0</v>
          </cell>
          <cell r="I3196">
            <v>418</v>
          </cell>
          <cell r="J3196">
            <v>8825261</v>
          </cell>
          <cell r="K3196">
            <v>16</v>
          </cell>
          <cell r="L3196">
            <v>3418</v>
          </cell>
        </row>
        <row r="3197">
          <cell r="A3197">
            <v>1528181</v>
          </cell>
          <cell r="B3197" t="str">
            <v>05</v>
          </cell>
          <cell r="C3197" t="str">
            <v>Estrie</v>
          </cell>
          <cell r="D3197" t="str">
            <v>Ferme Mont- Soleil</v>
          </cell>
          <cell r="E3197" t="str">
            <v>Steiner(Samuel et Anna-Rosa)</v>
          </cell>
          <cell r="F3197" t="str">
            <v>903, chemin Stratford</v>
          </cell>
          <cell r="G3197" t="str">
            <v>Stratford</v>
          </cell>
          <cell r="H3197" t="str">
            <v>G0Y1P0</v>
          </cell>
          <cell r="I3197">
            <v>418</v>
          </cell>
          <cell r="J3197">
            <v>4431215</v>
          </cell>
          <cell r="K3197">
            <v>70</v>
          </cell>
          <cell r="L3197">
            <v>22081</v>
          </cell>
          <cell r="M3197">
            <v>68</v>
          </cell>
          <cell r="N3197">
            <v>21351</v>
          </cell>
        </row>
        <row r="3198">
          <cell r="A3198">
            <v>1528215</v>
          </cell>
          <cell r="B3198" t="str">
            <v>12</v>
          </cell>
          <cell r="C3198" t="str">
            <v>Chaudière-Appalaches</v>
          </cell>
          <cell r="D3198" t="str">
            <v>Ferme Desmaheux inc.</v>
          </cell>
          <cell r="E3198" t="str">
            <v>Maheu(Étienne)</v>
          </cell>
          <cell r="F3198" t="str">
            <v>1520 rang St-Étienne Sud</v>
          </cell>
          <cell r="G3198" t="str">
            <v>Sainte-Marie</v>
          </cell>
          <cell r="H3198" t="str">
            <v>G6E3A7</v>
          </cell>
          <cell r="I3198">
            <v>418</v>
          </cell>
          <cell r="J3198">
            <v>3874345</v>
          </cell>
          <cell r="K3198">
            <v>92</v>
          </cell>
          <cell r="L3198">
            <v>15417</v>
          </cell>
          <cell r="M3198">
            <v>87</v>
          </cell>
          <cell r="N3198">
            <v>15833</v>
          </cell>
        </row>
        <row r="3199">
          <cell r="A3199">
            <v>1528389</v>
          </cell>
          <cell r="B3199" t="str">
            <v>12</v>
          </cell>
          <cell r="C3199" t="str">
            <v>Chaudière-Appalaches</v>
          </cell>
          <cell r="D3199" t="str">
            <v>Laurier &amp; Réal Toulouse</v>
          </cell>
          <cell r="E3199" t="str">
            <v>Toulouse(Réal)</v>
          </cell>
          <cell r="F3199" t="str">
            <v>686, 8e Rue Est</v>
          </cell>
          <cell r="G3199" t="str">
            <v>La Guadeloupe</v>
          </cell>
          <cell r="H3199" t="str">
            <v>G0M1G0</v>
          </cell>
          <cell r="I3199">
            <v>418</v>
          </cell>
          <cell r="J3199">
            <v>4596507</v>
          </cell>
          <cell r="K3199">
            <v>14</v>
          </cell>
          <cell r="L3199">
            <v>1182</v>
          </cell>
          <cell r="M3199">
            <v>19</v>
          </cell>
          <cell r="N3199">
            <v>3532</v>
          </cell>
        </row>
        <row r="3200">
          <cell r="A3200">
            <v>1528504</v>
          </cell>
          <cell r="B3200" t="str">
            <v>05</v>
          </cell>
          <cell r="C3200" t="str">
            <v>Estrie</v>
          </cell>
          <cell r="D3200" t="str">
            <v>Ferme Tomuschat S.E.N.C.</v>
          </cell>
          <cell r="E3200" t="str">
            <v>Tomuschat(Ernest)</v>
          </cell>
          <cell r="F3200" t="str">
            <v>345 Principale, B.P. 165</v>
          </cell>
          <cell r="G3200" t="str">
            <v>Potton</v>
          </cell>
          <cell r="H3200" t="str">
            <v>J0E1X0</v>
          </cell>
          <cell r="I3200">
            <v>450</v>
          </cell>
          <cell r="J3200">
            <v>2923375</v>
          </cell>
          <cell r="K3200">
            <v>12</v>
          </cell>
          <cell r="L3200">
            <v>5621</v>
          </cell>
        </row>
        <row r="3201">
          <cell r="A3201">
            <v>1528595</v>
          </cell>
          <cell r="B3201" t="str">
            <v>04</v>
          </cell>
          <cell r="C3201" t="str">
            <v>Mauricie</v>
          </cell>
          <cell r="D3201" t="str">
            <v>Normandin(Luc)</v>
          </cell>
          <cell r="F3201" t="str">
            <v>3211, rang St-Joseph</v>
          </cell>
          <cell r="G3201" t="str">
            <v>Saint-Luc-de-Vincennes</v>
          </cell>
          <cell r="H3201" t="str">
            <v>G0X3K0</v>
          </cell>
          <cell r="I3201">
            <v>819</v>
          </cell>
          <cell r="J3201">
            <v>2953411</v>
          </cell>
          <cell r="K3201">
            <v>41</v>
          </cell>
          <cell r="L3201">
            <v>3759</v>
          </cell>
          <cell r="M3201">
            <v>40</v>
          </cell>
          <cell r="N3201">
            <v>10534</v>
          </cell>
        </row>
        <row r="3202">
          <cell r="A3202">
            <v>1528603</v>
          </cell>
          <cell r="B3202" t="str">
            <v>05</v>
          </cell>
          <cell r="C3202" t="str">
            <v>Estrie</v>
          </cell>
          <cell r="D3202" t="str">
            <v>Favreau Manon &amp; Ferland Richard</v>
          </cell>
          <cell r="F3202" t="str">
            <v>1439, route 222</v>
          </cell>
          <cell r="G3202" t="str">
            <v>Valcourt</v>
          </cell>
          <cell r="H3202" t="str">
            <v>J0E2L0</v>
          </cell>
          <cell r="I3202">
            <v>450</v>
          </cell>
          <cell r="J3202">
            <v>5323681</v>
          </cell>
          <cell r="K3202">
            <v>58</v>
          </cell>
          <cell r="L3202">
            <v>10900</v>
          </cell>
          <cell r="M3202">
            <v>59</v>
          </cell>
          <cell r="N3202">
            <v>13529</v>
          </cell>
        </row>
        <row r="3203">
          <cell r="A3203">
            <v>1528645</v>
          </cell>
          <cell r="B3203" t="str">
            <v>05</v>
          </cell>
          <cell r="C3203" t="str">
            <v>Estrie</v>
          </cell>
          <cell r="D3203" t="str">
            <v>Ferland Sylvie &amp; Foucher Réginald</v>
          </cell>
          <cell r="F3203" t="str">
            <v>305, chemin Robert</v>
          </cell>
          <cell r="G3203" t="str">
            <v>Compton</v>
          </cell>
          <cell r="H3203" t="str">
            <v>J0B1L0</v>
          </cell>
          <cell r="I3203">
            <v>819</v>
          </cell>
          <cell r="J3203">
            <v>8355530</v>
          </cell>
          <cell r="K3203">
            <v>30</v>
          </cell>
          <cell r="L3203">
            <v>5734</v>
          </cell>
          <cell r="M3203">
            <v>20</v>
          </cell>
          <cell r="N3203">
            <v>6733</v>
          </cell>
        </row>
        <row r="3204">
          <cell r="A3204">
            <v>1528694</v>
          </cell>
          <cell r="B3204" t="str">
            <v>07</v>
          </cell>
          <cell r="C3204" t="str">
            <v>Outaouais</v>
          </cell>
          <cell r="D3204" t="str">
            <v>Moore(Charles)</v>
          </cell>
          <cell r="F3204" t="str">
            <v>Box 336</v>
          </cell>
          <cell r="G3204" t="str">
            <v>Campbell's Bay</v>
          </cell>
          <cell r="H3204" t="str">
            <v>J0X1K0</v>
          </cell>
          <cell r="I3204">
            <v>819</v>
          </cell>
          <cell r="J3204">
            <v>6482596</v>
          </cell>
          <cell r="K3204">
            <v>123</v>
          </cell>
          <cell r="L3204">
            <v>35058</v>
          </cell>
          <cell r="M3204">
            <v>108</v>
          </cell>
          <cell r="N3204">
            <v>36730</v>
          </cell>
        </row>
        <row r="3205">
          <cell r="A3205">
            <v>1528843</v>
          </cell>
          <cell r="B3205" t="str">
            <v>07</v>
          </cell>
          <cell r="C3205" t="str">
            <v>Outaouais</v>
          </cell>
          <cell r="D3205" t="str">
            <v>Morin(Émile J.)</v>
          </cell>
          <cell r="F3205" t="str">
            <v>R.R. 3,  100 Sand Hill Road</v>
          </cell>
          <cell r="G3205" t="str">
            <v>Campbell's Bay</v>
          </cell>
          <cell r="H3205" t="str">
            <v>J0X1K0</v>
          </cell>
          <cell r="I3205">
            <v>819</v>
          </cell>
          <cell r="J3205">
            <v>6482749</v>
          </cell>
          <cell r="K3205">
            <v>41</v>
          </cell>
          <cell r="L3205">
            <v>4732</v>
          </cell>
          <cell r="M3205">
            <v>34</v>
          </cell>
          <cell r="N3205">
            <v>5289</v>
          </cell>
        </row>
        <row r="3206">
          <cell r="A3206">
            <v>1528850</v>
          </cell>
          <cell r="B3206" t="str">
            <v>07</v>
          </cell>
          <cell r="C3206" t="str">
            <v>Outaouais</v>
          </cell>
          <cell r="D3206" t="str">
            <v>Morin(Gilbert)</v>
          </cell>
          <cell r="F3206" t="str">
            <v>224, chemin Montcerf</v>
          </cell>
          <cell r="G3206" t="str">
            <v>Egan-Sud</v>
          </cell>
          <cell r="H3206" t="str">
            <v>J0W1N0</v>
          </cell>
          <cell r="I3206">
            <v>819</v>
          </cell>
          <cell r="J3206">
            <v>4492649</v>
          </cell>
          <cell r="K3206">
            <v>27</v>
          </cell>
          <cell r="L3206">
            <v>6834</v>
          </cell>
          <cell r="M3206">
            <v>24</v>
          </cell>
          <cell r="N3206">
            <v>5590</v>
          </cell>
        </row>
        <row r="3207">
          <cell r="A3207">
            <v>1528868</v>
          </cell>
          <cell r="B3207" t="str">
            <v>07</v>
          </cell>
          <cell r="C3207" t="str">
            <v>Outaouais</v>
          </cell>
          <cell r="D3207" t="str">
            <v>Murdock(Michael)</v>
          </cell>
          <cell r="F3207" t="str">
            <v>31, 12th Line</v>
          </cell>
          <cell r="G3207" t="str">
            <v>Bristol</v>
          </cell>
          <cell r="H3207" t="str">
            <v>J0X1G0</v>
          </cell>
          <cell r="I3207">
            <v>819</v>
          </cell>
          <cell r="J3207">
            <v>6473114</v>
          </cell>
          <cell r="K3207">
            <v>29</v>
          </cell>
          <cell r="L3207">
            <v>4878</v>
          </cell>
        </row>
        <row r="3208">
          <cell r="A3208">
            <v>1528900</v>
          </cell>
          <cell r="B3208" t="str">
            <v>07</v>
          </cell>
          <cell r="C3208" t="str">
            <v>Outaouais</v>
          </cell>
          <cell r="D3208" t="str">
            <v>Murray(Susan)</v>
          </cell>
          <cell r="E3208" t="str">
            <v>Murray(Susan)</v>
          </cell>
          <cell r="F3208" t="str">
            <v>365 Hillcrest, Box 618</v>
          </cell>
          <cell r="G3208" t="str">
            <v>Shawville</v>
          </cell>
          <cell r="H3208" t="str">
            <v>J0X2Y0</v>
          </cell>
          <cell r="I3208">
            <v>819</v>
          </cell>
          <cell r="J3208">
            <v>6476722</v>
          </cell>
          <cell r="K3208">
            <v>71</v>
          </cell>
          <cell r="L3208">
            <v>4229</v>
          </cell>
          <cell r="M3208">
            <v>77</v>
          </cell>
          <cell r="N3208">
            <v>14402</v>
          </cell>
        </row>
        <row r="3209">
          <cell r="A3209">
            <v>1529015</v>
          </cell>
          <cell r="B3209" t="str">
            <v>07</v>
          </cell>
          <cell r="C3209" t="str">
            <v>Outaouais</v>
          </cell>
          <cell r="D3209" t="str">
            <v>Neill(John Arthur Mc)</v>
          </cell>
          <cell r="F3209" t="str">
            <v>73, Aylmer Road</v>
          </cell>
          <cell r="G3209" t="str">
            <v>Bristol</v>
          </cell>
          <cell r="H3209" t="str">
            <v>J0X1G0</v>
          </cell>
          <cell r="I3209">
            <v>819</v>
          </cell>
          <cell r="J3209">
            <v>6473914</v>
          </cell>
          <cell r="K3209">
            <v>17</v>
          </cell>
          <cell r="L3209">
            <v>1764</v>
          </cell>
        </row>
        <row r="3210">
          <cell r="A3210">
            <v>1529114</v>
          </cell>
          <cell r="B3210" t="str">
            <v>01</v>
          </cell>
          <cell r="C3210" t="str">
            <v>Bas-Saint-Laurent</v>
          </cell>
          <cell r="D3210" t="str">
            <v>Ferme J.A.M.P. inc.</v>
          </cell>
          <cell r="E3210" t="str">
            <v>Cummings(Antoinette)</v>
          </cell>
          <cell r="F3210" t="str">
            <v>1388, 3e Rang</v>
          </cell>
          <cell r="G3210" t="str">
            <v>Lac-au-Saumon</v>
          </cell>
          <cell r="H3210" t="str">
            <v>G0J1M0</v>
          </cell>
          <cell r="I3210">
            <v>418</v>
          </cell>
          <cell r="J3210">
            <v>7783437</v>
          </cell>
          <cell r="K3210">
            <v>15</v>
          </cell>
        </row>
        <row r="3211">
          <cell r="A3211">
            <v>1529155</v>
          </cell>
          <cell r="B3211" t="str">
            <v>07</v>
          </cell>
          <cell r="C3211" t="str">
            <v>Outaouais</v>
          </cell>
          <cell r="D3211" t="str">
            <v>Newcommon(Robert J)</v>
          </cell>
          <cell r="F3211" t="str">
            <v>110, ch. Newcommon</v>
          </cell>
          <cell r="G3211" t="str">
            <v>La Pèche</v>
          </cell>
          <cell r="H3211" t="str">
            <v>J0X1T0</v>
          </cell>
          <cell r="I3211">
            <v>819</v>
          </cell>
          <cell r="J3211">
            <v>4593231</v>
          </cell>
          <cell r="K3211">
            <v>13</v>
          </cell>
        </row>
        <row r="3212">
          <cell r="A3212">
            <v>1529213</v>
          </cell>
          <cell r="B3212" t="str">
            <v>07</v>
          </cell>
          <cell r="C3212" t="str">
            <v>Outaouais</v>
          </cell>
          <cell r="D3212" t="str">
            <v>Nitschke(Raymond)</v>
          </cell>
          <cell r="F3212" t="str">
            <v>24, chemin Ivall</v>
          </cell>
          <cell r="G3212" t="str">
            <v>Mulgrave-et-Derry</v>
          </cell>
          <cell r="H3212" t="str">
            <v>J8L2W9</v>
          </cell>
          <cell r="I3212">
            <v>819</v>
          </cell>
          <cell r="J3212">
            <v>9868447</v>
          </cell>
          <cell r="K3212">
            <v>34</v>
          </cell>
          <cell r="L3212">
            <v>5391</v>
          </cell>
          <cell r="M3212">
            <v>36</v>
          </cell>
          <cell r="N3212">
            <v>7334</v>
          </cell>
        </row>
        <row r="3213">
          <cell r="A3213">
            <v>1529247</v>
          </cell>
          <cell r="B3213" t="str">
            <v>07</v>
          </cell>
          <cell r="C3213" t="str">
            <v>Outaouais</v>
          </cell>
          <cell r="D3213" t="str">
            <v>Nitschkie(Gérald)</v>
          </cell>
          <cell r="F3213" t="str">
            <v>145, rue de Margaux</v>
          </cell>
          <cell r="G3213" t="str">
            <v>Gatineau</v>
          </cell>
          <cell r="H3213" t="str">
            <v>J8M2A7</v>
          </cell>
          <cell r="I3213">
            <v>819</v>
          </cell>
          <cell r="J3213">
            <v>9862562</v>
          </cell>
          <cell r="K3213">
            <v>44</v>
          </cell>
          <cell r="L3213">
            <v>10001</v>
          </cell>
        </row>
        <row r="3214">
          <cell r="A3214">
            <v>1529270</v>
          </cell>
          <cell r="B3214" t="str">
            <v>05</v>
          </cell>
          <cell r="C3214" t="str">
            <v>Estrie</v>
          </cell>
          <cell r="D3214" t="str">
            <v>Ferme Noël Lamontagne inc.</v>
          </cell>
          <cell r="E3214" t="str">
            <v>Lamontagne(Noël)</v>
          </cell>
          <cell r="F3214" t="str">
            <v>1145, chemin Ayer's Cliff</v>
          </cell>
          <cell r="G3214" t="str">
            <v>Magog</v>
          </cell>
          <cell r="H3214" t="str">
            <v>J1X3W2</v>
          </cell>
          <cell r="I3214">
            <v>819</v>
          </cell>
          <cell r="J3214">
            <v>8433148</v>
          </cell>
          <cell r="K3214">
            <v>57</v>
          </cell>
          <cell r="L3214">
            <v>7766</v>
          </cell>
          <cell r="M3214">
            <v>70</v>
          </cell>
          <cell r="N3214">
            <v>7290</v>
          </cell>
        </row>
        <row r="3215">
          <cell r="A3215">
            <v>1529296</v>
          </cell>
          <cell r="B3215" t="str">
            <v>07</v>
          </cell>
          <cell r="C3215" t="str">
            <v>Outaouais</v>
          </cell>
          <cell r="D3215" t="str">
            <v>Noël(Carl Andrew)</v>
          </cell>
          <cell r="E3215" t="str">
            <v>Noël(Carl Andrew)</v>
          </cell>
          <cell r="F3215" t="str">
            <v>Box 73</v>
          </cell>
          <cell r="G3215" t="str">
            <v>Kazabazua</v>
          </cell>
          <cell r="H3215" t="str">
            <v>J0X1X0</v>
          </cell>
          <cell r="I3215">
            <v>819</v>
          </cell>
          <cell r="J3215">
            <v>4672448</v>
          </cell>
          <cell r="K3215">
            <v>16</v>
          </cell>
          <cell r="L3215">
            <v>2863</v>
          </cell>
          <cell r="M3215">
            <v>17</v>
          </cell>
          <cell r="N3215">
            <v>2165</v>
          </cell>
        </row>
        <row r="3216">
          <cell r="A3216">
            <v>1529312</v>
          </cell>
          <cell r="B3216" t="str">
            <v>07</v>
          </cell>
          <cell r="C3216" t="str">
            <v>Outaouais</v>
          </cell>
          <cell r="D3216" t="str">
            <v>Normandeau(Guy)</v>
          </cell>
          <cell r="F3216" t="str">
            <v>R.R. 3, 732, chemin 301</v>
          </cell>
          <cell r="G3216" t="str">
            <v>Campbell's Bay</v>
          </cell>
          <cell r="H3216" t="str">
            <v>J0X1K0</v>
          </cell>
          <cell r="I3216">
            <v>819</v>
          </cell>
          <cell r="J3216">
            <v>6482444</v>
          </cell>
          <cell r="K3216">
            <v>13</v>
          </cell>
        </row>
        <row r="3217">
          <cell r="A3217">
            <v>1529320</v>
          </cell>
          <cell r="B3217" t="str">
            <v>07</v>
          </cell>
          <cell r="C3217" t="str">
            <v>Outaouais</v>
          </cell>
          <cell r="D3217" t="str">
            <v>Nugent(Roy)</v>
          </cell>
          <cell r="F3217" t="str">
            <v>3281, route 148, Luskville</v>
          </cell>
          <cell r="G3217" t="str">
            <v>Pontiac</v>
          </cell>
          <cell r="H3217" t="str">
            <v>J0X2G0</v>
          </cell>
          <cell r="I3217">
            <v>819</v>
          </cell>
          <cell r="J3217">
            <v>4552229</v>
          </cell>
          <cell r="K3217">
            <v>140</v>
          </cell>
          <cell r="L3217">
            <v>36921</v>
          </cell>
          <cell r="M3217">
            <v>177</v>
          </cell>
          <cell r="N3217">
            <v>34506</v>
          </cell>
        </row>
        <row r="3218">
          <cell r="A3218">
            <v>1529361</v>
          </cell>
          <cell r="B3218" t="str">
            <v>07</v>
          </cell>
          <cell r="C3218" t="str">
            <v>Outaouais</v>
          </cell>
          <cell r="D3218" t="str">
            <v>Olmsted(Stephen)</v>
          </cell>
          <cell r="E3218" t="str">
            <v>Senden(Karen)</v>
          </cell>
          <cell r="F3218" t="str">
            <v>355 Eardley Road</v>
          </cell>
          <cell r="G3218" t="str">
            <v>Gatineau</v>
          </cell>
          <cell r="H3218" t="str">
            <v>J9J2Y9</v>
          </cell>
          <cell r="I3218">
            <v>819</v>
          </cell>
          <cell r="J3218">
            <v>6842214</v>
          </cell>
          <cell r="K3218">
            <v>115</v>
          </cell>
          <cell r="L3218">
            <v>24491</v>
          </cell>
          <cell r="M3218">
            <v>61</v>
          </cell>
          <cell r="N3218">
            <v>13100</v>
          </cell>
        </row>
        <row r="3219">
          <cell r="A3219">
            <v>1529379</v>
          </cell>
          <cell r="B3219" t="str">
            <v>07</v>
          </cell>
          <cell r="C3219" t="str">
            <v>Outaouais</v>
          </cell>
          <cell r="D3219" t="str">
            <v>Orr(Brent)</v>
          </cell>
          <cell r="F3219" t="str">
            <v>15,10th Line Road</v>
          </cell>
          <cell r="G3219" t="str">
            <v>Bristol</v>
          </cell>
          <cell r="H3219" t="str">
            <v>J0X1G0</v>
          </cell>
          <cell r="I3219">
            <v>819</v>
          </cell>
          <cell r="J3219">
            <v>6472374</v>
          </cell>
          <cell r="K3219">
            <v>15</v>
          </cell>
          <cell r="L3219">
            <v>2758</v>
          </cell>
          <cell r="M3219">
            <v>20</v>
          </cell>
          <cell r="N3219">
            <v>6114</v>
          </cell>
        </row>
        <row r="3220">
          <cell r="A3220">
            <v>1529387</v>
          </cell>
          <cell r="B3220" t="str">
            <v>07</v>
          </cell>
          <cell r="C3220" t="str">
            <v>Outaouais</v>
          </cell>
          <cell r="D3220" t="str">
            <v>Orr(Robert)</v>
          </cell>
          <cell r="F3220" t="str">
            <v>8, 10th Line</v>
          </cell>
          <cell r="G3220" t="str">
            <v>Bristol</v>
          </cell>
          <cell r="H3220" t="str">
            <v>J0X1G0</v>
          </cell>
          <cell r="I3220">
            <v>819</v>
          </cell>
          <cell r="J3220">
            <v>6476610</v>
          </cell>
          <cell r="K3220">
            <v>32</v>
          </cell>
          <cell r="L3220">
            <v>8110</v>
          </cell>
          <cell r="M3220">
            <v>23</v>
          </cell>
          <cell r="N3220">
            <v>6192</v>
          </cell>
        </row>
        <row r="3221">
          <cell r="A3221">
            <v>1529726</v>
          </cell>
          <cell r="B3221" t="str">
            <v>07</v>
          </cell>
          <cell r="C3221" t="str">
            <v>Outaouais</v>
          </cell>
          <cell r="D3221" t="str">
            <v>Manseau(Jean)</v>
          </cell>
          <cell r="F3221" t="str">
            <v>49, chemin Beauregard</v>
          </cell>
          <cell r="G3221" t="str">
            <v>Messines</v>
          </cell>
          <cell r="H3221" t="str">
            <v>J0X2J0</v>
          </cell>
          <cell r="I3221">
            <v>819</v>
          </cell>
          <cell r="J3221">
            <v>4652781</v>
          </cell>
          <cell r="K3221">
            <v>47</v>
          </cell>
          <cell r="L3221">
            <v>8562</v>
          </cell>
          <cell r="M3221">
            <v>40</v>
          </cell>
          <cell r="N3221">
            <v>2187</v>
          </cell>
        </row>
        <row r="3222">
          <cell r="A3222">
            <v>1529783</v>
          </cell>
          <cell r="B3222" t="str">
            <v>08</v>
          </cell>
          <cell r="C3222" t="str">
            <v>Abitibi-Témiscamingue</v>
          </cell>
          <cell r="D3222" t="str">
            <v>Marion(Daniel)</v>
          </cell>
          <cell r="F3222" t="str">
            <v>379, C.P. 15</v>
          </cell>
          <cell r="G3222" t="str">
            <v>Saint-Lambert-de-Desmeloizes</v>
          </cell>
          <cell r="H3222" t="str">
            <v>J0Z1V0</v>
          </cell>
          <cell r="I3222">
            <v>819</v>
          </cell>
          <cell r="J3222">
            <v>7882692</v>
          </cell>
          <cell r="K3222">
            <v>72</v>
          </cell>
          <cell r="L3222">
            <v>17132</v>
          </cell>
          <cell r="M3222">
            <v>69</v>
          </cell>
          <cell r="N3222">
            <v>8891</v>
          </cell>
        </row>
        <row r="3223">
          <cell r="A3223">
            <v>1529833</v>
          </cell>
          <cell r="B3223" t="str">
            <v>08</v>
          </cell>
          <cell r="C3223" t="str">
            <v>Abitibi-Témiscamingue</v>
          </cell>
          <cell r="D3223" t="str">
            <v>Mayrand(Réjean)</v>
          </cell>
          <cell r="F3223" t="str">
            <v>94, R.R.1, Desmeloizes</v>
          </cell>
          <cell r="G3223" t="str">
            <v>Saint-Lambert-de-Desmeloizes</v>
          </cell>
          <cell r="H3223" t="str">
            <v>J0Z1V0</v>
          </cell>
          <cell r="I3223">
            <v>819</v>
          </cell>
          <cell r="J3223">
            <v>7882665</v>
          </cell>
          <cell r="K3223">
            <v>16</v>
          </cell>
          <cell r="L3223">
            <v>2174</v>
          </cell>
          <cell r="M3223">
            <v>19</v>
          </cell>
        </row>
        <row r="3224">
          <cell r="A3224">
            <v>1529874</v>
          </cell>
          <cell r="B3224" t="str">
            <v>08</v>
          </cell>
          <cell r="C3224" t="str">
            <v>Abitibi-Témiscamingue</v>
          </cell>
          <cell r="D3224" t="str">
            <v>Morin(Jean)</v>
          </cell>
          <cell r="F3224" t="str">
            <v>900, rang 2-3</v>
          </cell>
          <cell r="G3224" t="str">
            <v>Clerval</v>
          </cell>
          <cell r="H3224" t="str">
            <v>J0Z1R0</v>
          </cell>
          <cell r="I3224">
            <v>819</v>
          </cell>
          <cell r="J3224">
            <v>7832792</v>
          </cell>
          <cell r="K3224">
            <v>18</v>
          </cell>
          <cell r="L3224">
            <v>2500</v>
          </cell>
          <cell r="M3224">
            <v>17</v>
          </cell>
          <cell r="N3224">
            <v>1381</v>
          </cell>
        </row>
        <row r="3225">
          <cell r="A3225">
            <v>1529908</v>
          </cell>
          <cell r="B3225" t="str">
            <v>08</v>
          </cell>
          <cell r="C3225" t="str">
            <v>Abitibi-Témiscamingue</v>
          </cell>
          <cell r="D3225" t="str">
            <v>Morneau(Richard)</v>
          </cell>
          <cell r="F3225" t="str">
            <v>688, chemin des Pionniers</v>
          </cell>
          <cell r="G3225" t="str">
            <v>Taschereau</v>
          </cell>
          <cell r="H3225" t="str">
            <v>J0Z3N0</v>
          </cell>
          <cell r="I3225">
            <v>819</v>
          </cell>
          <cell r="J3225">
            <v>7962449</v>
          </cell>
          <cell r="K3225">
            <v>48</v>
          </cell>
          <cell r="L3225">
            <v>6464</v>
          </cell>
          <cell r="M3225">
            <v>50</v>
          </cell>
          <cell r="N3225">
            <v>1007</v>
          </cell>
        </row>
        <row r="3226">
          <cell r="A3226">
            <v>1529924</v>
          </cell>
          <cell r="B3226" t="str">
            <v>08</v>
          </cell>
          <cell r="C3226" t="str">
            <v>Abitibi-Témiscamingue</v>
          </cell>
          <cell r="D3226" t="str">
            <v>Neil(Réjean Mc)</v>
          </cell>
          <cell r="E3226" t="str">
            <v>Neil(Réjean Mc)</v>
          </cell>
          <cell r="F3226" t="str">
            <v>27, chemin Charolais,C.P. 62</v>
          </cell>
          <cell r="G3226" t="str">
            <v>Saint-Marc-de-Figuery</v>
          </cell>
          <cell r="H3226" t="str">
            <v>J0Y1J0</v>
          </cell>
          <cell r="I3226">
            <v>819</v>
          </cell>
          <cell r="J3226">
            <v>7320241</v>
          </cell>
          <cell r="K3226">
            <v>42</v>
          </cell>
          <cell r="L3226">
            <v>9391</v>
          </cell>
          <cell r="M3226">
            <v>39</v>
          </cell>
          <cell r="N3226">
            <v>7434</v>
          </cell>
        </row>
        <row r="3227">
          <cell r="A3227">
            <v>1529940</v>
          </cell>
          <cell r="B3227" t="str">
            <v>04</v>
          </cell>
          <cell r="C3227" t="str">
            <v>Mauricie</v>
          </cell>
          <cell r="D3227" t="str">
            <v>Ferme M. J. Hamelin inc.</v>
          </cell>
          <cell r="E3227" t="str">
            <v>Hamelin(Mario)</v>
          </cell>
          <cell r="F3227" t="str">
            <v>1851, rang St-Alexis</v>
          </cell>
          <cell r="G3227" t="str">
            <v>Saint-Maurice</v>
          </cell>
          <cell r="H3227" t="str">
            <v>G0X2X0</v>
          </cell>
          <cell r="I3227">
            <v>819</v>
          </cell>
          <cell r="J3227">
            <v>3732920</v>
          </cell>
          <cell r="K3227">
            <v>78</v>
          </cell>
          <cell r="L3227">
            <v>19732</v>
          </cell>
          <cell r="M3227">
            <v>84</v>
          </cell>
          <cell r="N3227">
            <v>18711</v>
          </cell>
        </row>
        <row r="3228">
          <cell r="A3228">
            <v>1529999</v>
          </cell>
          <cell r="B3228" t="str">
            <v>08</v>
          </cell>
          <cell r="C3228" t="str">
            <v>Abitibi-Témiscamingue</v>
          </cell>
          <cell r="D3228" t="str">
            <v>Ouellet(Jean-Charles)</v>
          </cell>
          <cell r="F3228" t="str">
            <v>404, rang 4, R.R.1</v>
          </cell>
          <cell r="G3228" t="str">
            <v>Clermont</v>
          </cell>
          <cell r="H3228" t="str">
            <v>J0Z3M0</v>
          </cell>
          <cell r="I3228">
            <v>819</v>
          </cell>
          <cell r="J3228">
            <v>3335209</v>
          </cell>
          <cell r="K3228">
            <v>17</v>
          </cell>
          <cell r="L3228">
            <v>650</v>
          </cell>
          <cell r="M3228">
            <v>18</v>
          </cell>
        </row>
        <row r="3229">
          <cell r="A3229">
            <v>1530005</v>
          </cell>
          <cell r="B3229" t="str">
            <v>08</v>
          </cell>
          <cell r="C3229" t="str">
            <v>Abitibi-Témiscamingue</v>
          </cell>
          <cell r="D3229" t="str">
            <v>Peddie(Robbie)</v>
          </cell>
          <cell r="F3229" t="str">
            <v>504, Chemin Petit Nédélec Nord</v>
          </cell>
          <cell r="G3229" t="str">
            <v>Nédélec</v>
          </cell>
          <cell r="H3229" t="str">
            <v>J0Z2Z0</v>
          </cell>
          <cell r="I3229">
            <v>819</v>
          </cell>
          <cell r="J3229">
            <v>7842061</v>
          </cell>
          <cell r="K3229">
            <v>138</v>
          </cell>
          <cell r="L3229">
            <v>20196</v>
          </cell>
          <cell r="M3229">
            <v>132</v>
          </cell>
          <cell r="N3229">
            <v>16309</v>
          </cell>
        </row>
        <row r="3230">
          <cell r="A3230">
            <v>1530013</v>
          </cell>
          <cell r="B3230" t="str">
            <v>08</v>
          </cell>
          <cell r="C3230" t="str">
            <v>Abitibi-Témiscamingue</v>
          </cell>
          <cell r="D3230" t="str">
            <v>Pelletier(Expedit)</v>
          </cell>
          <cell r="F3230" t="str">
            <v>1169, rang 9 Est</v>
          </cell>
          <cell r="G3230" t="str">
            <v>Palmarolle</v>
          </cell>
          <cell r="H3230" t="str">
            <v>J0Z3C0</v>
          </cell>
          <cell r="I3230">
            <v>819</v>
          </cell>
          <cell r="J3230">
            <v>7872823</v>
          </cell>
          <cell r="K3230">
            <v>46</v>
          </cell>
          <cell r="L3230">
            <v>3402</v>
          </cell>
          <cell r="M3230">
            <v>34</v>
          </cell>
          <cell r="N3230">
            <v>227</v>
          </cell>
        </row>
        <row r="3231">
          <cell r="A3231">
            <v>1530039</v>
          </cell>
          <cell r="B3231" t="str">
            <v>16</v>
          </cell>
          <cell r="C3231" t="str">
            <v>Montérégie</v>
          </cell>
          <cell r="D3231" t="str">
            <v>Ferme Binette &amp; Fils inc.</v>
          </cell>
          <cell r="E3231" t="str">
            <v>Binette(Gérard)</v>
          </cell>
          <cell r="F3231" t="str">
            <v>1499 chemin St-Féréol</v>
          </cell>
          <cell r="G3231" t="str">
            <v>Les Cèdres</v>
          </cell>
          <cell r="H3231" t="str">
            <v>J7T1N9</v>
          </cell>
          <cell r="I3231">
            <v>450</v>
          </cell>
          <cell r="J3231">
            <v>4524895</v>
          </cell>
          <cell r="K3231">
            <v>24</v>
          </cell>
          <cell r="L3231">
            <v>4125</v>
          </cell>
          <cell r="M3231">
            <v>27</v>
          </cell>
          <cell r="N3231">
            <v>3453</v>
          </cell>
        </row>
        <row r="3232">
          <cell r="A3232">
            <v>1530419</v>
          </cell>
          <cell r="B3232" t="str">
            <v>01</v>
          </cell>
          <cell r="C3232" t="str">
            <v>Bas-Saint-Laurent</v>
          </cell>
          <cell r="D3232" t="str">
            <v>2732-1140 Québec inc.</v>
          </cell>
          <cell r="E3232" t="str">
            <v>St-Laurent(Gilles)</v>
          </cell>
          <cell r="F3232" t="str">
            <v>101, du Noviciat</v>
          </cell>
          <cell r="G3232" t="str">
            <v>Lac-au-Saumon</v>
          </cell>
          <cell r="H3232" t="str">
            <v>G0J1M0</v>
          </cell>
          <cell r="I3232">
            <v>418</v>
          </cell>
          <cell r="J3232">
            <v>7785962</v>
          </cell>
          <cell r="K3232">
            <v>163</v>
          </cell>
          <cell r="L3232">
            <v>21773</v>
          </cell>
          <cell r="M3232">
            <v>225</v>
          </cell>
          <cell r="N3232">
            <v>78246</v>
          </cell>
        </row>
        <row r="3233">
          <cell r="A3233">
            <v>1530492</v>
          </cell>
          <cell r="B3233" t="str">
            <v>08</v>
          </cell>
          <cell r="C3233" t="str">
            <v>Abitibi-Témiscamingue</v>
          </cell>
          <cell r="D3233" t="str">
            <v>Perreault(Raynald)</v>
          </cell>
          <cell r="F3233" t="str">
            <v>401, rang 3</v>
          </cell>
          <cell r="G3233" t="str">
            <v>La Reine</v>
          </cell>
          <cell r="H3233" t="str">
            <v>J0Z2L0</v>
          </cell>
          <cell r="I3233">
            <v>819</v>
          </cell>
          <cell r="J3233">
            <v>9472104</v>
          </cell>
          <cell r="K3233">
            <v>27</v>
          </cell>
          <cell r="L3233">
            <v>6080</v>
          </cell>
          <cell r="M3233">
            <v>29</v>
          </cell>
          <cell r="N3233">
            <v>9255</v>
          </cell>
        </row>
        <row r="3234">
          <cell r="A3234">
            <v>1530575</v>
          </cell>
          <cell r="B3234" t="str">
            <v>04</v>
          </cell>
          <cell r="C3234" t="str">
            <v>Mauricie</v>
          </cell>
          <cell r="D3234" t="str">
            <v>Pellerin(Gilles)</v>
          </cell>
          <cell r="E3234" t="str">
            <v>Pellerin(Gilles)</v>
          </cell>
          <cell r="F3234" t="str">
            <v>2780, 15e Rue</v>
          </cell>
          <cell r="G3234" t="str">
            <v>Grand-Mère</v>
          </cell>
          <cell r="H3234" t="str">
            <v>G9T5K5</v>
          </cell>
          <cell r="I3234">
            <v>819</v>
          </cell>
          <cell r="J3234">
            <v>5335674</v>
          </cell>
          <cell r="K3234">
            <v>10</v>
          </cell>
        </row>
        <row r="3235">
          <cell r="A3235">
            <v>1530583</v>
          </cell>
          <cell r="B3235" t="str">
            <v>08</v>
          </cell>
          <cell r="C3235" t="str">
            <v>Abitibi-Témiscamingue</v>
          </cell>
          <cell r="D3235" t="str">
            <v>Perrier(Gilles)</v>
          </cell>
          <cell r="E3235" t="str">
            <v>Perrier(Gilles)</v>
          </cell>
          <cell r="F3235" t="str">
            <v>621, chemin Croteau</v>
          </cell>
          <cell r="G3235" t="str">
            <v>Amos</v>
          </cell>
          <cell r="H3235" t="str">
            <v>J9T3A1</v>
          </cell>
          <cell r="I3235">
            <v>819</v>
          </cell>
          <cell r="J3235">
            <v>7329197</v>
          </cell>
          <cell r="K3235">
            <v>16</v>
          </cell>
          <cell r="L3235">
            <v>7428</v>
          </cell>
          <cell r="M3235">
            <v>18</v>
          </cell>
          <cell r="N3235">
            <v>2041</v>
          </cell>
        </row>
        <row r="3236">
          <cell r="A3236">
            <v>1530740</v>
          </cell>
          <cell r="B3236" t="str">
            <v>05</v>
          </cell>
          <cell r="C3236" t="str">
            <v>Estrie</v>
          </cell>
          <cell r="D3236" t="str">
            <v>Angus et Cora Mac Leod</v>
          </cell>
          <cell r="E3236" t="str">
            <v>Leod(Angus et Cora Mac)</v>
          </cell>
          <cell r="F3236" t="str">
            <v>8, Alden Road</v>
          </cell>
          <cell r="G3236" t="str">
            <v>Cookshire-Eaton</v>
          </cell>
          <cell r="H3236" t="str">
            <v>J0B1M0</v>
          </cell>
          <cell r="I3236">
            <v>819</v>
          </cell>
          <cell r="J3236">
            <v>8751205</v>
          </cell>
          <cell r="K3236">
            <v>70</v>
          </cell>
          <cell r="L3236">
            <v>9588</v>
          </cell>
          <cell r="M3236">
            <v>72</v>
          </cell>
          <cell r="N3236">
            <v>12028</v>
          </cell>
        </row>
        <row r="3237">
          <cell r="A3237">
            <v>1530831</v>
          </cell>
          <cell r="B3237" t="str">
            <v>05</v>
          </cell>
          <cell r="C3237" t="str">
            <v>Estrie</v>
          </cell>
          <cell r="D3237" t="str">
            <v>Ranch Lougami ltée</v>
          </cell>
          <cell r="E3237" t="str">
            <v>Gagné(Michel)</v>
          </cell>
          <cell r="F3237" t="str">
            <v>155, rue des Vétérans, R.R. 1</v>
          </cell>
          <cell r="G3237" t="str">
            <v>Asbestos</v>
          </cell>
          <cell r="H3237" t="str">
            <v>J1T3M7</v>
          </cell>
          <cell r="I3237">
            <v>819</v>
          </cell>
          <cell r="J3237">
            <v>8792905</v>
          </cell>
          <cell r="K3237">
            <v>27</v>
          </cell>
          <cell r="L3237">
            <v>11227</v>
          </cell>
          <cell r="M3237">
            <v>26</v>
          </cell>
          <cell r="N3237">
            <v>5502</v>
          </cell>
        </row>
        <row r="3238">
          <cell r="A3238">
            <v>1530849</v>
          </cell>
          <cell r="B3238" t="str">
            <v>05</v>
          </cell>
          <cell r="C3238" t="str">
            <v>Estrie</v>
          </cell>
          <cell r="D3238" t="str">
            <v>Bowen Lance and Nichols Kathryn</v>
          </cell>
          <cell r="E3238" t="str">
            <v>Bowen(Lance)</v>
          </cell>
          <cell r="F3238" t="str">
            <v>145, ch. Flanders</v>
          </cell>
          <cell r="G3238" t="str">
            <v>Waterville</v>
          </cell>
          <cell r="H3238" t="str">
            <v>J0B3H0</v>
          </cell>
          <cell r="I3238">
            <v>819</v>
          </cell>
          <cell r="J3238">
            <v>8370573</v>
          </cell>
          <cell r="K3238">
            <v>33</v>
          </cell>
          <cell r="L3238">
            <v>4512</v>
          </cell>
          <cell r="M3238">
            <v>34</v>
          </cell>
          <cell r="N3238">
            <v>4583</v>
          </cell>
        </row>
        <row r="3239">
          <cell r="A3239">
            <v>1530914</v>
          </cell>
          <cell r="B3239" t="str">
            <v>05</v>
          </cell>
          <cell r="C3239" t="str">
            <v>Estrie</v>
          </cell>
          <cell r="D3239" t="str">
            <v>Gestion Maplehurst inc.</v>
          </cell>
          <cell r="E3239" t="str">
            <v>Hull(Barry)</v>
          </cell>
          <cell r="F3239" t="str">
            <v>955, ch. Perras</v>
          </cell>
          <cell r="G3239" t="str">
            <v>Compton</v>
          </cell>
          <cell r="H3239" t="str">
            <v>J0B1L0</v>
          </cell>
          <cell r="I3239">
            <v>819</v>
          </cell>
          <cell r="J3239">
            <v>8492077</v>
          </cell>
          <cell r="K3239">
            <v>34</v>
          </cell>
          <cell r="L3239">
            <v>15649</v>
          </cell>
          <cell r="M3239">
            <v>45</v>
          </cell>
          <cell r="N3239">
            <v>12587</v>
          </cell>
        </row>
        <row r="3240">
          <cell r="A3240">
            <v>1531011</v>
          </cell>
          <cell r="B3240" t="str">
            <v>05</v>
          </cell>
          <cell r="C3240" t="str">
            <v>Estrie</v>
          </cell>
          <cell r="D3240" t="str">
            <v>Élevages Pier-Zane enr.</v>
          </cell>
          <cell r="E3240" t="str">
            <v>Lavoie(Suzie Fortin et Jean-Pierre)</v>
          </cell>
          <cell r="F3240" t="str">
            <v>5124, route 222</v>
          </cell>
          <cell r="G3240" t="str">
            <v>Valcourt</v>
          </cell>
          <cell r="H3240" t="str">
            <v>J0E2L0</v>
          </cell>
          <cell r="I3240">
            <v>450</v>
          </cell>
          <cell r="J3240">
            <v>5323675</v>
          </cell>
          <cell r="K3240">
            <v>12</v>
          </cell>
          <cell r="L3240">
            <v>340</v>
          </cell>
          <cell r="M3240">
            <v>16</v>
          </cell>
          <cell r="N3240">
            <v>1915</v>
          </cell>
        </row>
        <row r="3241">
          <cell r="A3241">
            <v>1531037</v>
          </cell>
          <cell r="B3241" t="str">
            <v>04</v>
          </cell>
          <cell r="C3241" t="str">
            <v>Mauricie</v>
          </cell>
          <cell r="D3241" t="str">
            <v>Quessy(Omer)</v>
          </cell>
          <cell r="F3241" t="str">
            <v>1163, Lanaudière</v>
          </cell>
          <cell r="G3241" t="str">
            <v>Sainte-Anne-de-la-Pérade</v>
          </cell>
          <cell r="H3241" t="str">
            <v>G0X2J0</v>
          </cell>
          <cell r="I3241">
            <v>418</v>
          </cell>
          <cell r="J3241">
            <v>3252310</v>
          </cell>
          <cell r="K3241">
            <v>28</v>
          </cell>
          <cell r="L3241">
            <v>2867</v>
          </cell>
          <cell r="M3241">
            <v>27</v>
          </cell>
          <cell r="N3241">
            <v>2867</v>
          </cell>
        </row>
        <row r="3242">
          <cell r="A3242">
            <v>1531813</v>
          </cell>
          <cell r="B3242" t="str">
            <v>07</v>
          </cell>
          <cell r="C3242" t="str">
            <v>Outaouais</v>
          </cell>
          <cell r="D3242" t="str">
            <v>Éthier(Josée)</v>
          </cell>
          <cell r="F3242" t="str">
            <v>177, rue Ethier app. 16</v>
          </cell>
          <cell r="G3242" t="str">
            <v>Maniwaki</v>
          </cell>
          <cell r="H3242" t="str">
            <v>J9E3K7</v>
          </cell>
          <cell r="I3242">
            <v>0</v>
          </cell>
          <cell r="J3242">
            <v>0</v>
          </cell>
          <cell r="K3242">
            <v>75</v>
          </cell>
          <cell r="L3242">
            <v>3062</v>
          </cell>
        </row>
        <row r="3243">
          <cell r="A3243">
            <v>1532175</v>
          </cell>
          <cell r="B3243" t="str">
            <v>16</v>
          </cell>
          <cell r="C3243" t="str">
            <v>Montérégie</v>
          </cell>
          <cell r="D3243" t="str">
            <v>Robinson(Michael)</v>
          </cell>
          <cell r="E3243" t="str">
            <v>Robinson(Michael)</v>
          </cell>
          <cell r="F3243" t="str">
            <v>1178 chemin St-Armand</v>
          </cell>
          <cell r="G3243" t="str">
            <v>Saint-Armand</v>
          </cell>
          <cell r="H3243" t="str">
            <v>J0J1T0</v>
          </cell>
          <cell r="I3243">
            <v>450</v>
          </cell>
          <cell r="J3243">
            <v>2482359</v>
          </cell>
          <cell r="K3243">
            <v>32</v>
          </cell>
          <cell r="L3243">
            <v>3054</v>
          </cell>
          <cell r="M3243">
            <v>36</v>
          </cell>
          <cell r="N3243">
            <v>3664</v>
          </cell>
        </row>
        <row r="3244">
          <cell r="A3244">
            <v>1532183</v>
          </cell>
          <cell r="B3244" t="str">
            <v>16</v>
          </cell>
          <cell r="C3244" t="str">
            <v>Montérégie</v>
          </cell>
          <cell r="D3244" t="str">
            <v>Robinson(Vallance)</v>
          </cell>
          <cell r="F3244" t="str">
            <v>1178 chemin St-Armand</v>
          </cell>
          <cell r="G3244" t="str">
            <v>Saint-Armand</v>
          </cell>
          <cell r="H3244" t="str">
            <v>J0J1T0</v>
          </cell>
          <cell r="I3244">
            <v>450</v>
          </cell>
          <cell r="J3244">
            <v>2482359</v>
          </cell>
          <cell r="K3244">
            <v>94</v>
          </cell>
          <cell r="L3244">
            <v>4100</v>
          </cell>
          <cell r="M3244">
            <v>103</v>
          </cell>
          <cell r="N3244">
            <v>9009</v>
          </cell>
        </row>
        <row r="3245">
          <cell r="A3245">
            <v>1532399</v>
          </cell>
          <cell r="B3245" t="str">
            <v>16</v>
          </cell>
          <cell r="C3245" t="str">
            <v>Montérégie</v>
          </cell>
          <cell r="D3245" t="str">
            <v>Stacey(Bryan)</v>
          </cell>
          <cell r="F3245" t="str">
            <v>1230, Grand Rg</v>
          </cell>
          <cell r="G3245" t="str">
            <v>Sainte-Clotilde-de-Châteauguay</v>
          </cell>
          <cell r="H3245" t="str">
            <v>J0L1W0</v>
          </cell>
          <cell r="I3245">
            <v>450</v>
          </cell>
          <cell r="J3245">
            <v>8263926</v>
          </cell>
          <cell r="K3245">
            <v>28</v>
          </cell>
          <cell r="M3245">
            <v>27</v>
          </cell>
          <cell r="N3245">
            <v>1021</v>
          </cell>
        </row>
        <row r="3246">
          <cell r="A3246">
            <v>1532449</v>
          </cell>
          <cell r="B3246" t="str">
            <v>16</v>
          </cell>
          <cell r="C3246" t="str">
            <v>Montérégie</v>
          </cell>
          <cell r="D3246" t="str">
            <v>Suciu(Ioan)</v>
          </cell>
          <cell r="E3246" t="str">
            <v>Siciu(Ioan)</v>
          </cell>
          <cell r="F3246" t="str">
            <v>505 St-Patrice</v>
          </cell>
          <cell r="G3246" t="str">
            <v>Saint-Patrice-de-Sherrington</v>
          </cell>
          <cell r="H3246" t="str">
            <v>J0L2N0</v>
          </cell>
          <cell r="I3246">
            <v>450</v>
          </cell>
          <cell r="J3246">
            <v>4546288</v>
          </cell>
          <cell r="K3246">
            <v>45</v>
          </cell>
          <cell r="L3246">
            <v>1701</v>
          </cell>
          <cell r="M3246">
            <v>45</v>
          </cell>
        </row>
        <row r="3247">
          <cell r="A3247">
            <v>1532787</v>
          </cell>
          <cell r="B3247" t="str">
            <v>16</v>
          </cell>
          <cell r="C3247" t="str">
            <v>Montérégie</v>
          </cell>
          <cell r="D3247" t="str">
            <v>Whyte(D'Arcy)</v>
          </cell>
          <cell r="F3247" t="str">
            <v>200, Hurley Road</v>
          </cell>
          <cell r="G3247" t="str">
            <v>Hemmingford</v>
          </cell>
          <cell r="H3247" t="str">
            <v>J0L1H0</v>
          </cell>
          <cell r="I3247">
            <v>450</v>
          </cell>
          <cell r="J3247">
            <v>2473703</v>
          </cell>
          <cell r="K3247">
            <v>32</v>
          </cell>
          <cell r="L3247">
            <v>2768</v>
          </cell>
          <cell r="M3247">
            <v>19</v>
          </cell>
          <cell r="N3247">
            <v>1267</v>
          </cell>
        </row>
        <row r="3248">
          <cell r="A3248">
            <v>1532811</v>
          </cell>
          <cell r="B3248" t="str">
            <v>03</v>
          </cell>
          <cell r="C3248" t="str">
            <v>Capitale-Nationale</v>
          </cell>
          <cell r="D3248" t="str">
            <v>2620-2754 Québec inc.</v>
          </cell>
          <cell r="E3248" t="str">
            <v>Richer(Fernand et Gilles)</v>
          </cell>
          <cell r="F3248" t="str">
            <v>268, 3ième Rang  C.P. 710</v>
          </cell>
          <cell r="G3248" t="str">
            <v>Saint-Marc-des-Carrières</v>
          </cell>
          <cell r="H3248" t="str">
            <v>G0A4B0</v>
          </cell>
          <cell r="I3248">
            <v>418</v>
          </cell>
          <cell r="J3248">
            <v>2688501</v>
          </cell>
          <cell r="K3248">
            <v>49</v>
          </cell>
          <cell r="L3248">
            <v>10988</v>
          </cell>
          <cell r="M3248">
            <v>46</v>
          </cell>
          <cell r="N3248">
            <v>13680</v>
          </cell>
        </row>
        <row r="3249">
          <cell r="A3249">
            <v>1532829</v>
          </cell>
          <cell r="B3249" t="str">
            <v>05</v>
          </cell>
          <cell r="C3249" t="str">
            <v>Estrie</v>
          </cell>
          <cell r="D3249" t="str">
            <v>Ferme Wallace Mosher inc.</v>
          </cell>
          <cell r="E3249" t="str">
            <v>Mosher(Wallace)</v>
          </cell>
          <cell r="F3249" t="str">
            <v>230, Colline Merrill</v>
          </cell>
          <cell r="G3249" t="str">
            <v>Ayer's Cliff</v>
          </cell>
          <cell r="H3249" t="str">
            <v>J0B1C0</v>
          </cell>
          <cell r="I3249">
            <v>819</v>
          </cell>
          <cell r="J3249">
            <v>8384344</v>
          </cell>
          <cell r="K3249">
            <v>63</v>
          </cell>
          <cell r="L3249">
            <v>12027</v>
          </cell>
          <cell r="M3249">
            <v>66</v>
          </cell>
          <cell r="N3249">
            <v>10614</v>
          </cell>
        </row>
        <row r="3250">
          <cell r="A3250">
            <v>1532878</v>
          </cell>
          <cell r="B3250" t="str">
            <v>11</v>
          </cell>
          <cell r="C3250" t="str">
            <v>Gaspésie-Iles-de-la-Madeleine</v>
          </cell>
          <cell r="D3250" t="str">
            <v>Chiasson Jules et Benoit</v>
          </cell>
          <cell r="E3250" t="str">
            <v>Chiasson(Jules)</v>
          </cell>
          <cell r="F3250" t="str">
            <v>459 chemin Bassin  C.P. 3028</v>
          </cell>
          <cell r="G3250" t="str">
            <v>Bassin</v>
          </cell>
          <cell r="H3250" t="str">
            <v>G4T0B9</v>
          </cell>
          <cell r="I3250">
            <v>418</v>
          </cell>
          <cell r="J3250">
            <v>9375385</v>
          </cell>
          <cell r="K3250">
            <v>13</v>
          </cell>
          <cell r="L3250">
            <v>3740</v>
          </cell>
          <cell r="M3250">
            <v>15</v>
          </cell>
          <cell r="N3250">
            <v>1940</v>
          </cell>
        </row>
        <row r="3251">
          <cell r="A3251">
            <v>1532928</v>
          </cell>
          <cell r="B3251" t="str">
            <v>05</v>
          </cell>
          <cell r="C3251" t="str">
            <v>Estrie</v>
          </cell>
          <cell r="D3251" t="str">
            <v>Pen V.S. inc.</v>
          </cell>
          <cell r="E3251" t="str">
            <v>Langlois(Jean-Marie)</v>
          </cell>
          <cell r="F3251" t="str">
            <v>632, rang 2</v>
          </cell>
          <cell r="G3251" t="str">
            <v>Saint-François-Xavier-de-Brompton</v>
          </cell>
          <cell r="H3251" t="str">
            <v>J0B2V0</v>
          </cell>
          <cell r="I3251">
            <v>819</v>
          </cell>
          <cell r="J3251">
            <v>8455386</v>
          </cell>
          <cell r="K3251">
            <v>70</v>
          </cell>
          <cell r="L3251">
            <v>12847</v>
          </cell>
          <cell r="M3251">
            <v>68</v>
          </cell>
          <cell r="N3251">
            <v>10012</v>
          </cell>
        </row>
        <row r="3252">
          <cell r="A3252">
            <v>1533074</v>
          </cell>
          <cell r="B3252" t="str">
            <v>05</v>
          </cell>
          <cell r="C3252" t="str">
            <v>Estrie</v>
          </cell>
          <cell r="D3252" t="str">
            <v>Ferme S.H. Provencher inc.</v>
          </cell>
          <cell r="E3252" t="str">
            <v>Provencher(Hervé)</v>
          </cell>
          <cell r="F3252" t="str">
            <v>464 5ième rang, R.R. 1</v>
          </cell>
          <cell r="G3252" t="str">
            <v>Saint-Georges-de-Windsor</v>
          </cell>
          <cell r="H3252" t="str">
            <v>J0A1J0</v>
          </cell>
          <cell r="I3252">
            <v>819</v>
          </cell>
          <cell r="J3252">
            <v>8457383</v>
          </cell>
          <cell r="K3252">
            <v>37</v>
          </cell>
          <cell r="L3252">
            <v>5054</v>
          </cell>
          <cell r="M3252">
            <v>39</v>
          </cell>
          <cell r="N3252">
            <v>6464</v>
          </cell>
        </row>
        <row r="3253">
          <cell r="A3253">
            <v>1533124</v>
          </cell>
          <cell r="B3253" t="str">
            <v>01</v>
          </cell>
          <cell r="C3253" t="str">
            <v>Bas-Saint-Laurent</v>
          </cell>
          <cell r="D3253" t="str">
            <v>Brochu Hélène et Lavoie Denis</v>
          </cell>
          <cell r="F3253" t="str">
            <v>665, rue du Moulin</v>
          </cell>
          <cell r="G3253" t="str">
            <v>Saint-Tharcisius</v>
          </cell>
          <cell r="H3253" t="str">
            <v>G0J3G0</v>
          </cell>
          <cell r="I3253">
            <v>418</v>
          </cell>
          <cell r="J3253">
            <v>6292203</v>
          </cell>
          <cell r="K3253">
            <v>27</v>
          </cell>
          <cell r="L3253">
            <v>5103</v>
          </cell>
          <cell r="M3253">
            <v>29</v>
          </cell>
          <cell r="N3253">
            <v>4990</v>
          </cell>
        </row>
        <row r="3254">
          <cell r="A3254">
            <v>1533165</v>
          </cell>
          <cell r="B3254" t="str">
            <v>07</v>
          </cell>
          <cell r="C3254" t="str">
            <v>Outaouais</v>
          </cell>
          <cell r="D3254" t="str">
            <v>Marlot(Ferdinand)</v>
          </cell>
          <cell r="F3254" t="str">
            <v>B.P. 33</v>
          </cell>
          <cell r="G3254" t="str">
            <v>Low</v>
          </cell>
          <cell r="H3254" t="str">
            <v>J0X2C0</v>
          </cell>
          <cell r="I3254">
            <v>819</v>
          </cell>
          <cell r="J3254">
            <v>4223344</v>
          </cell>
          <cell r="K3254">
            <v>14</v>
          </cell>
          <cell r="L3254">
            <v>3626</v>
          </cell>
        </row>
        <row r="3255">
          <cell r="A3255">
            <v>1533173</v>
          </cell>
          <cell r="B3255" t="str">
            <v>05</v>
          </cell>
          <cell r="C3255" t="str">
            <v>Estrie</v>
          </cell>
          <cell r="D3255" t="str">
            <v>Ferme Radiale inc.</v>
          </cell>
          <cell r="E3255" t="str">
            <v>Desmarais(Guy)</v>
          </cell>
          <cell r="F3255" t="str">
            <v>620, rang 10</v>
          </cell>
          <cell r="G3255" t="str">
            <v>Windsor</v>
          </cell>
          <cell r="H3255" t="str">
            <v>J1S2X2</v>
          </cell>
          <cell r="I3255">
            <v>819</v>
          </cell>
          <cell r="J3255">
            <v>8453403</v>
          </cell>
          <cell r="K3255">
            <v>19</v>
          </cell>
        </row>
        <row r="3256">
          <cell r="A3256">
            <v>1533207</v>
          </cell>
          <cell r="B3256" t="str">
            <v>07</v>
          </cell>
          <cell r="C3256" t="str">
            <v>Outaouais</v>
          </cell>
          <cell r="D3256" t="str">
            <v>Martin(Richard)</v>
          </cell>
          <cell r="E3256" t="str">
            <v>Martin(Richard)</v>
          </cell>
          <cell r="F3256" t="str">
            <v>50, ch. Daly, Box 74</v>
          </cell>
          <cell r="G3256" t="str">
            <v>La Pèche</v>
          </cell>
          <cell r="H3256" t="str">
            <v>J0X3G0</v>
          </cell>
          <cell r="I3256">
            <v>819</v>
          </cell>
          <cell r="J3256">
            <v>4592618</v>
          </cell>
          <cell r="K3256">
            <v>53</v>
          </cell>
          <cell r="L3256">
            <v>3666</v>
          </cell>
          <cell r="M3256">
            <v>54</v>
          </cell>
          <cell r="N3256">
            <v>2986</v>
          </cell>
        </row>
        <row r="3257">
          <cell r="A3257">
            <v>1533272</v>
          </cell>
          <cell r="B3257" t="str">
            <v>05</v>
          </cell>
          <cell r="C3257" t="str">
            <v>Estrie</v>
          </cell>
          <cell r="D3257" t="str">
            <v>Benoît Johanne &amp; Racicot François</v>
          </cell>
          <cell r="E3257" t="str">
            <v>Benoit-Racicot(Johanne)</v>
          </cell>
          <cell r="F3257" t="str">
            <v>202, rang 3 Nord</v>
          </cell>
          <cell r="G3257" t="str">
            <v>Valcourt</v>
          </cell>
          <cell r="H3257" t="str">
            <v>J0E2L0</v>
          </cell>
          <cell r="I3257">
            <v>450</v>
          </cell>
          <cell r="J3257">
            <v>5325221</v>
          </cell>
          <cell r="K3257">
            <v>17</v>
          </cell>
          <cell r="L3257">
            <v>2338</v>
          </cell>
          <cell r="M3257">
            <v>17</v>
          </cell>
          <cell r="N3257">
            <v>2541</v>
          </cell>
        </row>
        <row r="3258">
          <cell r="A3258">
            <v>1533389</v>
          </cell>
          <cell r="B3258" t="str">
            <v>07</v>
          </cell>
          <cell r="C3258" t="str">
            <v>Outaouais</v>
          </cell>
          <cell r="D3258" t="str">
            <v>Meehan(Neil)</v>
          </cell>
          <cell r="F3258" t="str">
            <v>Meehan Line</v>
          </cell>
          <cell r="G3258" t="str">
            <v>Sheenboro</v>
          </cell>
          <cell r="H3258" t="str">
            <v>J0X2Z0</v>
          </cell>
          <cell r="I3258">
            <v>819</v>
          </cell>
          <cell r="J3258">
            <v>6895722</v>
          </cell>
          <cell r="K3258">
            <v>26</v>
          </cell>
          <cell r="L3258">
            <v>3259</v>
          </cell>
          <cell r="M3258">
            <v>25</v>
          </cell>
          <cell r="N3258">
            <v>3259</v>
          </cell>
        </row>
        <row r="3259">
          <cell r="A3259">
            <v>1533462</v>
          </cell>
          <cell r="B3259" t="str">
            <v>07</v>
          </cell>
          <cell r="C3259" t="str">
            <v>Outaouais</v>
          </cell>
          <cell r="D3259" t="str">
            <v>Mercier(Richard)</v>
          </cell>
          <cell r="E3259" t="str">
            <v>Mercier(Richard)</v>
          </cell>
          <cell r="F3259" t="str">
            <v>476, chemin Derry</v>
          </cell>
          <cell r="G3259" t="str">
            <v>Mulgrave-et-Derry</v>
          </cell>
          <cell r="H3259" t="str">
            <v>J8L2W9</v>
          </cell>
          <cell r="I3259">
            <v>819</v>
          </cell>
          <cell r="J3259">
            <v>9861427</v>
          </cell>
          <cell r="K3259">
            <v>18</v>
          </cell>
          <cell r="M3259">
            <v>17</v>
          </cell>
          <cell r="N3259">
            <v>595</v>
          </cell>
        </row>
        <row r="3260">
          <cell r="A3260">
            <v>1533876</v>
          </cell>
          <cell r="B3260" t="str">
            <v>07</v>
          </cell>
          <cell r="C3260" t="str">
            <v>Outaouais</v>
          </cell>
          <cell r="D3260" t="str">
            <v>Merrifield(Gary Brent)</v>
          </cell>
          <cell r="F3260" t="str">
            <v>3495 Provincial Highway 148, R.R. 1</v>
          </cell>
          <cell r="G3260" t="str">
            <v>Pontiac</v>
          </cell>
          <cell r="H3260" t="str">
            <v>J0X2V0</v>
          </cell>
          <cell r="I3260">
            <v>819</v>
          </cell>
          <cell r="J3260">
            <v>4582438</v>
          </cell>
          <cell r="K3260">
            <v>24</v>
          </cell>
          <cell r="L3260">
            <v>9821</v>
          </cell>
          <cell r="M3260">
            <v>19</v>
          </cell>
          <cell r="N3260">
            <v>5704</v>
          </cell>
        </row>
        <row r="3261">
          <cell r="A3261">
            <v>1534254</v>
          </cell>
          <cell r="B3261" t="str">
            <v>07</v>
          </cell>
          <cell r="C3261" t="str">
            <v>Outaouais</v>
          </cell>
          <cell r="D3261" t="str">
            <v>Mineault(Gérard)</v>
          </cell>
          <cell r="F3261" t="str">
            <v>72, chemin St-Joseph</v>
          </cell>
          <cell r="G3261" t="str">
            <v>Val-des-Monts</v>
          </cell>
          <cell r="H3261" t="str">
            <v>J8N7J2</v>
          </cell>
          <cell r="I3261">
            <v>819</v>
          </cell>
          <cell r="J3261">
            <v>6712202</v>
          </cell>
          <cell r="K3261">
            <v>12</v>
          </cell>
          <cell r="L3261">
            <v>1038</v>
          </cell>
          <cell r="M3261">
            <v>15</v>
          </cell>
          <cell r="N3261">
            <v>753</v>
          </cell>
        </row>
        <row r="3262">
          <cell r="A3262">
            <v>1534296</v>
          </cell>
          <cell r="B3262" t="str">
            <v>07</v>
          </cell>
          <cell r="C3262" t="str">
            <v>Outaouais</v>
          </cell>
          <cell r="D3262" t="str">
            <v>Molloy(Jean-Pierre)</v>
          </cell>
          <cell r="F3262" t="str">
            <v>236, chemin Brookdale</v>
          </cell>
          <cell r="G3262" t="str">
            <v>Namur</v>
          </cell>
          <cell r="H3262" t="str">
            <v>J0V1N0</v>
          </cell>
          <cell r="I3262">
            <v>819</v>
          </cell>
          <cell r="J3262">
            <v>4262113</v>
          </cell>
          <cell r="K3262">
            <v>40</v>
          </cell>
          <cell r="M3262">
            <v>42</v>
          </cell>
        </row>
        <row r="3263">
          <cell r="A3263">
            <v>1534338</v>
          </cell>
          <cell r="B3263" t="str">
            <v>07</v>
          </cell>
          <cell r="C3263" t="str">
            <v>Outaouais</v>
          </cell>
          <cell r="D3263" t="str">
            <v>Monette(Cleo)</v>
          </cell>
          <cell r="E3263" t="str">
            <v>Monette(Cleo)</v>
          </cell>
          <cell r="F3263" t="str">
            <v>226, route 105, R.R. 3</v>
          </cell>
          <cell r="G3263" t="str">
            <v>Gracefield</v>
          </cell>
          <cell r="H3263" t="str">
            <v>J0X1W0</v>
          </cell>
          <cell r="I3263">
            <v>819</v>
          </cell>
          <cell r="J3263">
            <v>4631145</v>
          </cell>
          <cell r="K3263">
            <v>16</v>
          </cell>
          <cell r="L3263">
            <v>1535</v>
          </cell>
          <cell r="M3263">
            <v>16</v>
          </cell>
          <cell r="N3263">
            <v>2879</v>
          </cell>
        </row>
        <row r="3264">
          <cell r="A3264">
            <v>1534601</v>
          </cell>
          <cell r="B3264" t="str">
            <v>14</v>
          </cell>
          <cell r="C3264" t="str">
            <v>Lanaudière</v>
          </cell>
          <cell r="D3264" t="str">
            <v>Forest(Claude)</v>
          </cell>
          <cell r="E3264" t="str">
            <v>Forest(Claude)</v>
          </cell>
          <cell r="F3264" t="str">
            <v>700, chemin Beauparlant</v>
          </cell>
          <cell r="G3264" t="str">
            <v>Saint-Damien</v>
          </cell>
          <cell r="H3264" t="str">
            <v>J0K2E0</v>
          </cell>
          <cell r="I3264">
            <v>450</v>
          </cell>
          <cell r="J3264">
            <v>8357181</v>
          </cell>
          <cell r="K3264">
            <v>58</v>
          </cell>
          <cell r="L3264">
            <v>14750</v>
          </cell>
          <cell r="M3264">
            <v>61</v>
          </cell>
          <cell r="N3264">
            <v>13998</v>
          </cell>
        </row>
        <row r="3265">
          <cell r="A3265">
            <v>1534700</v>
          </cell>
          <cell r="B3265" t="str">
            <v>12</v>
          </cell>
          <cell r="C3265" t="str">
            <v>Chaudière-Appalaches</v>
          </cell>
          <cell r="D3265" t="str">
            <v>Ferme Harold et Pierrette Hamel enr.</v>
          </cell>
          <cell r="E3265" t="str">
            <v>Hamel(Harold)</v>
          </cell>
          <cell r="F3265" t="str">
            <v>1067, 14e Avenue</v>
          </cell>
          <cell r="G3265" t="str">
            <v>La Guadeloupe</v>
          </cell>
          <cell r="H3265" t="str">
            <v>G0M1G0</v>
          </cell>
          <cell r="I3265">
            <v>418</v>
          </cell>
          <cell r="J3265">
            <v>4596831</v>
          </cell>
          <cell r="K3265">
            <v>25</v>
          </cell>
          <cell r="L3265">
            <v>859</v>
          </cell>
          <cell r="M3265">
            <v>18</v>
          </cell>
        </row>
        <row r="3266">
          <cell r="A3266">
            <v>1535996</v>
          </cell>
          <cell r="B3266" t="str">
            <v>12</v>
          </cell>
          <cell r="C3266" t="str">
            <v>Chaudière-Appalaches</v>
          </cell>
          <cell r="D3266" t="str">
            <v>Jean-Louis et Sylvio Busque</v>
          </cell>
          <cell r="E3266" t="str">
            <v>Busque(Sylvio)</v>
          </cell>
          <cell r="F3266" t="str">
            <v>393, route 271</v>
          </cell>
          <cell r="G3266" t="str">
            <v>Saint-Benoît-Labre</v>
          </cell>
          <cell r="H3266" t="str">
            <v>G0M1P0</v>
          </cell>
          <cell r="I3266">
            <v>418</v>
          </cell>
          <cell r="J3266">
            <v>2283342</v>
          </cell>
          <cell r="K3266">
            <v>40</v>
          </cell>
          <cell r="L3266">
            <v>10724</v>
          </cell>
          <cell r="M3266">
            <v>38</v>
          </cell>
          <cell r="N3266">
            <v>6982</v>
          </cell>
        </row>
        <row r="3267">
          <cell r="A3267">
            <v>1536762</v>
          </cell>
          <cell r="B3267" t="str">
            <v>03</v>
          </cell>
          <cell r="C3267" t="str">
            <v>Capitale-Nationale</v>
          </cell>
          <cell r="D3267" t="str">
            <v>Laganière(Succession Gérald)</v>
          </cell>
          <cell r="E3267" t="str">
            <v>Laganière(Gérald)</v>
          </cell>
          <cell r="F3267" t="str">
            <v>635, Rapide Nord</v>
          </cell>
          <cell r="G3267" t="str">
            <v>Saint-Casimir</v>
          </cell>
          <cell r="H3267" t="str">
            <v>G0A3L0</v>
          </cell>
          <cell r="I3267">
            <v>418</v>
          </cell>
          <cell r="J3267">
            <v>3392046</v>
          </cell>
          <cell r="K3267">
            <v>15</v>
          </cell>
          <cell r="L3267">
            <v>996</v>
          </cell>
        </row>
        <row r="3268">
          <cell r="A3268">
            <v>1536788</v>
          </cell>
          <cell r="B3268" t="str">
            <v>14</v>
          </cell>
          <cell r="C3268" t="str">
            <v>Lanaudière</v>
          </cell>
          <cell r="D3268" t="str">
            <v>Bélanger(Marcel)</v>
          </cell>
          <cell r="F3268" t="str">
            <v>120, Bas L'Achigan</v>
          </cell>
          <cell r="G3268" t="str">
            <v>L'Épiphanie</v>
          </cell>
          <cell r="H3268" t="str">
            <v>J5X2N7</v>
          </cell>
          <cell r="I3268">
            <v>450</v>
          </cell>
          <cell r="J3268">
            <v>5883655</v>
          </cell>
          <cell r="K3268">
            <v>14</v>
          </cell>
          <cell r="L3268">
            <v>674</v>
          </cell>
          <cell r="M3268">
            <v>18</v>
          </cell>
          <cell r="N3268">
            <v>844</v>
          </cell>
        </row>
        <row r="3269">
          <cell r="A3269">
            <v>1536978</v>
          </cell>
          <cell r="B3269" t="str">
            <v>03</v>
          </cell>
          <cell r="C3269" t="str">
            <v>Capitale-Nationale</v>
          </cell>
          <cell r="D3269" t="str">
            <v>Laperrière(Denis)</v>
          </cell>
          <cell r="F3269" t="str">
            <v>252, rang Grand Capsa</v>
          </cell>
          <cell r="G3269" t="str">
            <v>Pont-Rouge</v>
          </cell>
          <cell r="H3269" t="str">
            <v>G3H1K8</v>
          </cell>
          <cell r="I3269">
            <v>418</v>
          </cell>
          <cell r="J3269">
            <v>8732411</v>
          </cell>
          <cell r="K3269">
            <v>15</v>
          </cell>
          <cell r="L3269">
            <v>2307</v>
          </cell>
          <cell r="M3269">
            <v>19</v>
          </cell>
          <cell r="N3269">
            <v>2163</v>
          </cell>
        </row>
        <row r="3270">
          <cell r="A3270">
            <v>1537059</v>
          </cell>
          <cell r="B3270" t="str">
            <v>03</v>
          </cell>
          <cell r="C3270" t="str">
            <v>Capitale-Nationale</v>
          </cell>
          <cell r="D3270" t="str">
            <v>Laquerre(Normand)</v>
          </cell>
          <cell r="F3270" t="str">
            <v>145, Rang 3</v>
          </cell>
          <cell r="G3270" t="str">
            <v>Saint-Casimir</v>
          </cell>
          <cell r="H3270" t="str">
            <v>G0A3L0</v>
          </cell>
          <cell r="I3270">
            <v>418</v>
          </cell>
          <cell r="J3270">
            <v>3392058</v>
          </cell>
          <cell r="K3270">
            <v>32</v>
          </cell>
          <cell r="L3270">
            <v>968</v>
          </cell>
          <cell r="M3270">
            <v>26</v>
          </cell>
          <cell r="N3270">
            <v>2581</v>
          </cell>
        </row>
        <row r="3271">
          <cell r="A3271">
            <v>1537117</v>
          </cell>
          <cell r="B3271" t="str">
            <v>12</v>
          </cell>
          <cell r="C3271" t="str">
            <v>Chaudière-Appalaches</v>
          </cell>
          <cell r="D3271" t="str">
            <v>Michel et Gilles Chamberland</v>
          </cell>
          <cell r="E3271" t="str">
            <v>Chamberland(Gilles)</v>
          </cell>
          <cell r="F3271" t="str">
            <v>121, rang Saint-Léon</v>
          </cell>
          <cell r="G3271" t="str">
            <v>Saint-Théophile</v>
          </cell>
          <cell r="H3271" t="str">
            <v>G0M2A0</v>
          </cell>
          <cell r="I3271">
            <v>418</v>
          </cell>
          <cell r="J3271">
            <v>5973250</v>
          </cell>
          <cell r="K3271">
            <v>26</v>
          </cell>
          <cell r="L3271">
            <v>5836</v>
          </cell>
          <cell r="M3271">
            <v>29</v>
          </cell>
          <cell r="N3271">
            <v>4343</v>
          </cell>
        </row>
        <row r="3272">
          <cell r="A3272">
            <v>1537356</v>
          </cell>
          <cell r="B3272" t="str">
            <v>01</v>
          </cell>
          <cell r="C3272" t="str">
            <v>Bas-Saint-Laurent</v>
          </cell>
          <cell r="D3272" t="str">
            <v>Bélanger(Wellie)</v>
          </cell>
          <cell r="F3272" t="str">
            <v>164, rue Lebel</v>
          </cell>
          <cell r="G3272" t="str">
            <v>Matane</v>
          </cell>
          <cell r="H3272" t="str">
            <v>G4W3E8</v>
          </cell>
          <cell r="I3272">
            <v>418</v>
          </cell>
          <cell r="J3272">
            <v>5625647</v>
          </cell>
          <cell r="K3272">
            <v>17</v>
          </cell>
          <cell r="M3272">
            <v>23</v>
          </cell>
          <cell r="N3272">
            <v>564</v>
          </cell>
        </row>
        <row r="3273">
          <cell r="A3273">
            <v>1537471</v>
          </cell>
          <cell r="B3273" t="str">
            <v>12</v>
          </cell>
          <cell r="C3273" t="str">
            <v>Chaudière-Appalaches</v>
          </cell>
          <cell r="D3273" t="str">
            <v>Ferme Danaud SENC</v>
          </cell>
          <cell r="E3273" t="str">
            <v>St-Pierre(Dany)</v>
          </cell>
          <cell r="F3273" t="str">
            <v>510 rang St-Jean Baptiste</v>
          </cell>
          <cell r="G3273" t="str">
            <v>Saint-Éphrem-de-Beauce</v>
          </cell>
          <cell r="H3273" t="str">
            <v>G0M1R0</v>
          </cell>
          <cell r="I3273">
            <v>418</v>
          </cell>
          <cell r="J3273">
            <v>4842685</v>
          </cell>
          <cell r="K3273">
            <v>57</v>
          </cell>
          <cell r="L3273">
            <v>14665</v>
          </cell>
          <cell r="M3273">
            <v>54</v>
          </cell>
          <cell r="N3273">
            <v>13774</v>
          </cell>
        </row>
        <row r="3274">
          <cell r="A3274">
            <v>1537562</v>
          </cell>
          <cell r="B3274" t="str">
            <v>12</v>
          </cell>
          <cell r="C3274" t="str">
            <v>Chaudière-Appalaches</v>
          </cell>
          <cell r="D3274" t="str">
            <v>Ferme M.L. Dubord S.E.N.C.</v>
          </cell>
          <cell r="E3274" t="str">
            <v>Dubord(Léonne)</v>
          </cell>
          <cell r="F3274" t="str">
            <v>768, 14e Avenue</v>
          </cell>
          <cell r="G3274" t="str">
            <v>La Guadeloupe</v>
          </cell>
          <cell r="H3274" t="str">
            <v>G0M1G0</v>
          </cell>
          <cell r="I3274">
            <v>418</v>
          </cell>
          <cell r="J3274">
            <v>4596662</v>
          </cell>
          <cell r="K3274">
            <v>26</v>
          </cell>
          <cell r="L3274">
            <v>1694</v>
          </cell>
          <cell r="M3274">
            <v>23</v>
          </cell>
          <cell r="N3274">
            <v>709</v>
          </cell>
        </row>
        <row r="3275">
          <cell r="A3275">
            <v>1537612</v>
          </cell>
          <cell r="B3275" t="str">
            <v>03</v>
          </cell>
          <cell r="C3275" t="str">
            <v>Capitale-Nationale</v>
          </cell>
          <cell r="D3275" t="str">
            <v>Perron(Ghislain)</v>
          </cell>
          <cell r="F3275" t="str">
            <v>563, Route 138</v>
          </cell>
          <cell r="G3275" t="str">
            <v>Saint-Hilarion</v>
          </cell>
          <cell r="H3275" t="str">
            <v>G0A3V0</v>
          </cell>
          <cell r="I3275">
            <v>418</v>
          </cell>
          <cell r="J3275">
            <v>4573291</v>
          </cell>
          <cell r="K3275">
            <v>36</v>
          </cell>
          <cell r="L3275">
            <v>3632</v>
          </cell>
          <cell r="M3275">
            <v>33</v>
          </cell>
          <cell r="N3275">
            <v>2273</v>
          </cell>
        </row>
        <row r="3276">
          <cell r="A3276">
            <v>1537794</v>
          </cell>
          <cell r="B3276" t="str">
            <v>08</v>
          </cell>
          <cell r="C3276" t="str">
            <v>Abitibi-Témiscamingue</v>
          </cell>
          <cell r="D3276" t="str">
            <v>Pigeon(Dolores)</v>
          </cell>
          <cell r="F3276" t="str">
            <v>770, Rang 2-3 C.P. 11</v>
          </cell>
          <cell r="G3276" t="str">
            <v>Sainte-Germaine-Boulé</v>
          </cell>
          <cell r="H3276" t="str">
            <v>J0Z1M0</v>
          </cell>
          <cell r="I3276">
            <v>819</v>
          </cell>
          <cell r="J3276">
            <v>7876667</v>
          </cell>
          <cell r="K3276">
            <v>96</v>
          </cell>
          <cell r="L3276">
            <v>25134</v>
          </cell>
          <cell r="M3276">
            <v>100</v>
          </cell>
          <cell r="N3276">
            <v>25333</v>
          </cell>
        </row>
        <row r="3277">
          <cell r="A3277">
            <v>1537810</v>
          </cell>
          <cell r="B3277" t="str">
            <v>12</v>
          </cell>
          <cell r="C3277" t="str">
            <v>Chaudière-Appalaches</v>
          </cell>
          <cell r="D3277" t="str">
            <v>Pomerleau(Steeve)</v>
          </cell>
          <cell r="E3277" t="str">
            <v>Pomerleau(Steeve)</v>
          </cell>
          <cell r="F3277" t="str">
            <v>387 rang Langevin</v>
          </cell>
          <cell r="G3277" t="str">
            <v>Saint-Philibert</v>
          </cell>
          <cell r="H3277" t="str">
            <v>G0M1X0</v>
          </cell>
          <cell r="I3277">
            <v>418</v>
          </cell>
          <cell r="J3277">
            <v>2277557</v>
          </cell>
          <cell r="K3277">
            <v>10</v>
          </cell>
        </row>
        <row r="3278">
          <cell r="A3278">
            <v>1537828</v>
          </cell>
          <cell r="B3278" t="str">
            <v>08</v>
          </cell>
          <cell r="C3278" t="str">
            <v>Abitibi-Témiscamingue</v>
          </cell>
          <cell r="D3278" t="str">
            <v>Proulx(Jacques)</v>
          </cell>
          <cell r="E3278" t="str">
            <v>Proulx(Jacques)</v>
          </cell>
          <cell r="F3278" t="str">
            <v>53, rang 5, C.P. 122</v>
          </cell>
          <cell r="G3278" t="str">
            <v>Cadillac</v>
          </cell>
          <cell r="H3278" t="str">
            <v>J0Y1C0</v>
          </cell>
          <cell r="I3278">
            <v>819</v>
          </cell>
          <cell r="J3278">
            <v>7593226</v>
          </cell>
          <cell r="K3278">
            <v>27</v>
          </cell>
          <cell r="L3278">
            <v>6676</v>
          </cell>
          <cell r="M3278">
            <v>34</v>
          </cell>
          <cell r="N3278">
            <v>5769</v>
          </cell>
        </row>
        <row r="3279">
          <cell r="A3279">
            <v>1537836</v>
          </cell>
          <cell r="B3279" t="str">
            <v>08</v>
          </cell>
          <cell r="C3279" t="str">
            <v>Abitibi-Témiscamingue</v>
          </cell>
          <cell r="D3279" t="str">
            <v>Rancourt(Réal)</v>
          </cell>
          <cell r="F3279" t="str">
            <v>855, rang 6-7, R.R. 2</v>
          </cell>
          <cell r="G3279" t="str">
            <v>Poularies</v>
          </cell>
          <cell r="H3279" t="str">
            <v>J0Z3E0</v>
          </cell>
          <cell r="I3279">
            <v>819</v>
          </cell>
          <cell r="J3279">
            <v>7825903</v>
          </cell>
          <cell r="K3279">
            <v>19</v>
          </cell>
          <cell r="M3279">
            <v>22</v>
          </cell>
        </row>
        <row r="3280">
          <cell r="A3280">
            <v>1537893</v>
          </cell>
          <cell r="B3280" t="str">
            <v>08</v>
          </cell>
          <cell r="C3280" t="str">
            <v>Abitibi-Témiscamingue</v>
          </cell>
          <cell r="D3280" t="str">
            <v>Rouillard(Luc)</v>
          </cell>
          <cell r="F3280" t="str">
            <v>123, route 109</v>
          </cell>
          <cell r="G3280" t="str">
            <v>La Motte</v>
          </cell>
          <cell r="H3280" t="str">
            <v>J0Y1T0</v>
          </cell>
          <cell r="I3280">
            <v>819</v>
          </cell>
          <cell r="J3280">
            <v>7352257</v>
          </cell>
          <cell r="K3280">
            <v>28</v>
          </cell>
          <cell r="L3280">
            <v>241</v>
          </cell>
          <cell r="M3280">
            <v>30</v>
          </cell>
        </row>
        <row r="3281">
          <cell r="A3281">
            <v>1537927</v>
          </cell>
          <cell r="B3281" t="str">
            <v>08</v>
          </cell>
          <cell r="C3281" t="str">
            <v>Abitibi-Témiscamingue</v>
          </cell>
          <cell r="D3281" t="str">
            <v>Roussel(Maurice)</v>
          </cell>
          <cell r="F3281" t="str">
            <v>24, principale</v>
          </cell>
          <cell r="G3281" t="str">
            <v>Moffet</v>
          </cell>
          <cell r="H3281" t="str">
            <v>J0Z2W0</v>
          </cell>
          <cell r="I3281">
            <v>819</v>
          </cell>
          <cell r="J3281">
            <v>7472479</v>
          </cell>
          <cell r="K3281">
            <v>48</v>
          </cell>
          <cell r="L3281">
            <v>5205</v>
          </cell>
          <cell r="M3281">
            <v>34</v>
          </cell>
          <cell r="N3281">
            <v>11553</v>
          </cell>
        </row>
        <row r="3282">
          <cell r="A3282">
            <v>1537943</v>
          </cell>
          <cell r="B3282" t="str">
            <v>08</v>
          </cell>
          <cell r="C3282" t="str">
            <v>Abitibi-Témiscamingue</v>
          </cell>
          <cell r="D3282" t="str">
            <v>Roy(Michel)</v>
          </cell>
          <cell r="F3282" t="str">
            <v>111, rang 2</v>
          </cell>
          <cell r="G3282" t="str">
            <v>La Reine</v>
          </cell>
          <cell r="H3282" t="str">
            <v>J0Z2L0</v>
          </cell>
          <cell r="I3282">
            <v>819</v>
          </cell>
          <cell r="J3282">
            <v>9478581</v>
          </cell>
          <cell r="K3282">
            <v>22</v>
          </cell>
          <cell r="L3282">
            <v>340</v>
          </cell>
        </row>
        <row r="3283">
          <cell r="A3283">
            <v>1538099</v>
          </cell>
          <cell r="B3283" t="str">
            <v>01</v>
          </cell>
          <cell r="C3283" t="str">
            <v>Bas-Saint-Laurent</v>
          </cell>
          <cell r="D3283" t="str">
            <v>Blouin(Yvon)</v>
          </cell>
          <cell r="F3283" t="str">
            <v>15 Saint-Pierre Ouest B.P. 212</v>
          </cell>
          <cell r="G3283" t="str">
            <v>Val-Brillant</v>
          </cell>
          <cell r="H3283" t="str">
            <v>G0J3L0</v>
          </cell>
          <cell r="I3283">
            <v>418</v>
          </cell>
          <cell r="J3283">
            <v>7423807</v>
          </cell>
          <cell r="K3283">
            <v>45</v>
          </cell>
          <cell r="L3283">
            <v>786</v>
          </cell>
          <cell r="M3283">
            <v>42</v>
          </cell>
          <cell r="N3283">
            <v>5269</v>
          </cell>
        </row>
        <row r="3284">
          <cell r="A3284">
            <v>1538131</v>
          </cell>
          <cell r="B3284" t="str">
            <v>01</v>
          </cell>
          <cell r="C3284" t="str">
            <v>Bas-Saint-Laurent</v>
          </cell>
          <cell r="D3284" t="str">
            <v>Bouffard(Ediane)</v>
          </cell>
          <cell r="E3284" t="str">
            <v>Bouffard(Paul-André)</v>
          </cell>
          <cell r="F3284" t="str">
            <v>2315, Matane sur Mer</v>
          </cell>
          <cell r="G3284" t="str">
            <v>Matane</v>
          </cell>
          <cell r="H3284" t="str">
            <v>G4W3M6</v>
          </cell>
          <cell r="I3284">
            <v>418</v>
          </cell>
          <cell r="J3284">
            <v>5620919</v>
          </cell>
          <cell r="K3284">
            <v>25</v>
          </cell>
          <cell r="L3284">
            <v>3957</v>
          </cell>
          <cell r="M3284">
            <v>31</v>
          </cell>
          <cell r="N3284">
            <v>4946</v>
          </cell>
        </row>
        <row r="3285">
          <cell r="A3285">
            <v>1538198</v>
          </cell>
          <cell r="B3285" t="str">
            <v>11</v>
          </cell>
          <cell r="C3285" t="str">
            <v>Gaspésie-Iles-de-la-Madeleine</v>
          </cell>
          <cell r="D3285" t="str">
            <v>Bourgeois(Denis)</v>
          </cell>
          <cell r="F3285" t="str">
            <v>1543, chemin de l'Étang-des-Caps</v>
          </cell>
          <cell r="G3285" t="str">
            <v>Bassin</v>
          </cell>
          <cell r="H3285" t="str">
            <v>G4T0K1</v>
          </cell>
          <cell r="I3285">
            <v>418</v>
          </cell>
          <cell r="J3285">
            <v>9372809</v>
          </cell>
          <cell r="K3285">
            <v>11</v>
          </cell>
        </row>
        <row r="3286">
          <cell r="A3286">
            <v>1538313</v>
          </cell>
          <cell r="B3286" t="str">
            <v>16</v>
          </cell>
          <cell r="C3286" t="str">
            <v>Montérégie</v>
          </cell>
          <cell r="D3286" t="str">
            <v>Jolin Line et Lessard Jacques</v>
          </cell>
          <cell r="F3286" t="str">
            <v>1011, chemin Laprade</v>
          </cell>
          <cell r="G3286" t="str">
            <v>Roxton Falls</v>
          </cell>
          <cell r="H3286" t="str">
            <v>J0H1E0</v>
          </cell>
          <cell r="I3286">
            <v>450</v>
          </cell>
          <cell r="J3286">
            <v>5485980</v>
          </cell>
          <cell r="K3286">
            <v>28</v>
          </cell>
          <cell r="L3286">
            <v>3354</v>
          </cell>
          <cell r="M3286">
            <v>27</v>
          </cell>
          <cell r="N3286">
            <v>1588</v>
          </cell>
        </row>
        <row r="3287">
          <cell r="A3287">
            <v>1538438</v>
          </cell>
          <cell r="B3287" t="str">
            <v>01</v>
          </cell>
          <cell r="C3287" t="str">
            <v>Bas-Saint-Laurent</v>
          </cell>
          <cell r="D3287" t="str">
            <v>Chassé(Viateur)</v>
          </cell>
          <cell r="F3287" t="str">
            <v>413, rang 5 Est</v>
          </cell>
          <cell r="G3287" t="str">
            <v>Saint-Valérien (Rimouski)</v>
          </cell>
          <cell r="H3287" t="str">
            <v>G0L4E0</v>
          </cell>
          <cell r="I3287">
            <v>418</v>
          </cell>
          <cell r="J3287">
            <v>7365691</v>
          </cell>
          <cell r="K3287">
            <v>53</v>
          </cell>
          <cell r="L3287">
            <v>7167</v>
          </cell>
          <cell r="M3287">
            <v>52</v>
          </cell>
          <cell r="N3287">
            <v>9468</v>
          </cell>
        </row>
        <row r="3288">
          <cell r="A3288">
            <v>1538685</v>
          </cell>
          <cell r="B3288" t="str">
            <v>08</v>
          </cell>
          <cell r="C3288" t="str">
            <v>Abitibi-Témiscamingue</v>
          </cell>
          <cell r="D3288" t="str">
            <v>Thivierge(Yvon)</v>
          </cell>
          <cell r="F3288" t="str">
            <v>306, rang Lac Filion</v>
          </cell>
          <cell r="G3288" t="str">
            <v>Berry</v>
          </cell>
          <cell r="H3288" t="str">
            <v>J0Y2G0</v>
          </cell>
          <cell r="I3288">
            <v>819</v>
          </cell>
          <cell r="J3288">
            <v>7329740</v>
          </cell>
          <cell r="K3288">
            <v>13</v>
          </cell>
          <cell r="L3288">
            <v>2269</v>
          </cell>
          <cell r="M3288">
            <v>15</v>
          </cell>
          <cell r="N3288">
            <v>2269</v>
          </cell>
        </row>
        <row r="3289">
          <cell r="A3289">
            <v>1538701</v>
          </cell>
          <cell r="B3289" t="str">
            <v>08</v>
          </cell>
          <cell r="C3289" t="str">
            <v>Abitibi-Témiscamingue</v>
          </cell>
          <cell r="D3289" t="str">
            <v>St-Amand(Viateur)</v>
          </cell>
          <cell r="F3289" t="str">
            <v>1949, Rte 111 Est</v>
          </cell>
          <cell r="G3289" t="str">
            <v>Macamic</v>
          </cell>
          <cell r="H3289" t="str">
            <v>J0Z2S0</v>
          </cell>
          <cell r="I3289">
            <v>819</v>
          </cell>
          <cell r="J3289">
            <v>7824116</v>
          </cell>
          <cell r="K3289">
            <v>279</v>
          </cell>
          <cell r="L3289">
            <v>81574</v>
          </cell>
          <cell r="M3289">
            <v>251</v>
          </cell>
          <cell r="N3289">
            <v>66679</v>
          </cell>
        </row>
        <row r="3290">
          <cell r="A3290">
            <v>1538867</v>
          </cell>
          <cell r="B3290" t="str">
            <v>14</v>
          </cell>
          <cell r="C3290" t="str">
            <v>Lanaudière</v>
          </cell>
          <cell r="D3290" t="str">
            <v>Baril(Gilles)</v>
          </cell>
          <cell r="F3290" t="str">
            <v>6698, Montauban</v>
          </cell>
          <cell r="G3290" t="str">
            <v>Saint-Damien</v>
          </cell>
          <cell r="H3290" t="str">
            <v>J0K2E0</v>
          </cell>
          <cell r="I3290">
            <v>450</v>
          </cell>
          <cell r="J3290">
            <v>8353613</v>
          </cell>
          <cell r="K3290">
            <v>18</v>
          </cell>
          <cell r="L3290">
            <v>1123</v>
          </cell>
          <cell r="M3290">
            <v>18</v>
          </cell>
          <cell r="N3290">
            <v>503</v>
          </cell>
        </row>
        <row r="3291">
          <cell r="A3291">
            <v>1538875</v>
          </cell>
          <cell r="B3291" t="str">
            <v>14</v>
          </cell>
          <cell r="C3291" t="str">
            <v>Lanaudière</v>
          </cell>
          <cell r="D3291" t="str">
            <v>Baril(Martin)</v>
          </cell>
          <cell r="E3291" t="str">
            <v>Baril(Martin)</v>
          </cell>
          <cell r="F3291" t="str">
            <v>6860, rue Principale</v>
          </cell>
          <cell r="G3291" t="str">
            <v>Saint-Damien</v>
          </cell>
          <cell r="H3291" t="str">
            <v>J0K2E0</v>
          </cell>
          <cell r="I3291">
            <v>450</v>
          </cell>
          <cell r="J3291">
            <v>8351448</v>
          </cell>
          <cell r="K3291">
            <v>24</v>
          </cell>
          <cell r="M3291">
            <v>28</v>
          </cell>
          <cell r="N3291">
            <v>469</v>
          </cell>
        </row>
        <row r="3292">
          <cell r="A3292">
            <v>1538958</v>
          </cell>
          <cell r="B3292" t="str">
            <v>01</v>
          </cell>
          <cell r="C3292" t="str">
            <v>Bas-Saint-Laurent</v>
          </cell>
          <cell r="D3292" t="str">
            <v>Cummings(Jeannine)</v>
          </cell>
          <cell r="F3292" t="str">
            <v>325, rang Barrette</v>
          </cell>
          <cell r="G3292" t="str">
            <v>Saint-Léon-le-Grand(Bas-Saint-Laurent)</v>
          </cell>
          <cell r="H3292" t="str">
            <v>G0J2W0</v>
          </cell>
          <cell r="I3292">
            <v>418</v>
          </cell>
          <cell r="J3292">
            <v>7565331</v>
          </cell>
          <cell r="K3292">
            <v>21</v>
          </cell>
          <cell r="M3292">
            <v>20</v>
          </cell>
          <cell r="N3292">
            <v>340</v>
          </cell>
        </row>
        <row r="3293">
          <cell r="A3293">
            <v>1538982</v>
          </cell>
          <cell r="B3293" t="str">
            <v>01</v>
          </cell>
          <cell r="C3293" t="str">
            <v>Bas-Saint-Laurent</v>
          </cell>
          <cell r="D3293" t="str">
            <v>Cyr(Clermont)</v>
          </cell>
          <cell r="F3293" t="str">
            <v>975,  rang 6</v>
          </cell>
          <cell r="G3293" t="str">
            <v>Lac-au-Saumon</v>
          </cell>
          <cell r="H3293" t="str">
            <v>G0J1M0</v>
          </cell>
          <cell r="I3293">
            <v>418</v>
          </cell>
          <cell r="J3293">
            <v>7783427</v>
          </cell>
          <cell r="K3293">
            <v>35</v>
          </cell>
          <cell r="L3293">
            <v>5270</v>
          </cell>
          <cell r="M3293">
            <v>36</v>
          </cell>
          <cell r="N3293">
            <v>7060</v>
          </cell>
        </row>
        <row r="3294">
          <cell r="A3294">
            <v>1539154</v>
          </cell>
          <cell r="B3294" t="str">
            <v>14</v>
          </cell>
          <cell r="C3294" t="str">
            <v>Lanaudière</v>
          </cell>
          <cell r="D3294" t="str">
            <v>Bergeron(Alfred)</v>
          </cell>
          <cell r="E3294" t="str">
            <v>Bergeron(Alfred)</v>
          </cell>
          <cell r="F3294" t="str">
            <v>1391, rang St-Michel</v>
          </cell>
          <cell r="G3294" t="str">
            <v>Saint-Ignace-de-Loyola</v>
          </cell>
          <cell r="H3294" t="str">
            <v>J0K2P0</v>
          </cell>
          <cell r="I3294">
            <v>450</v>
          </cell>
          <cell r="J3294">
            <v>8363968</v>
          </cell>
          <cell r="K3294">
            <v>35</v>
          </cell>
          <cell r="L3294">
            <v>1945</v>
          </cell>
          <cell r="M3294">
            <v>28</v>
          </cell>
          <cell r="N3294">
            <v>1390</v>
          </cell>
        </row>
        <row r="3295">
          <cell r="A3295">
            <v>1539196</v>
          </cell>
          <cell r="B3295" t="str">
            <v>14</v>
          </cell>
          <cell r="C3295" t="str">
            <v>Lanaudière</v>
          </cell>
          <cell r="D3295" t="str">
            <v>Bergeron(François)</v>
          </cell>
          <cell r="F3295" t="str">
            <v>804 rang St-Isidore</v>
          </cell>
          <cell r="G3295" t="str">
            <v>Saint-Ignace-de-Loyola</v>
          </cell>
          <cell r="H3295" t="str">
            <v>J0K2P0</v>
          </cell>
          <cell r="I3295">
            <v>450</v>
          </cell>
          <cell r="J3295">
            <v>8362152</v>
          </cell>
          <cell r="K3295">
            <v>13</v>
          </cell>
          <cell r="L3295">
            <v>994</v>
          </cell>
          <cell r="M3295">
            <v>18</v>
          </cell>
          <cell r="N3295">
            <v>1776</v>
          </cell>
        </row>
        <row r="3296">
          <cell r="A3296">
            <v>1539204</v>
          </cell>
          <cell r="B3296" t="str">
            <v>14</v>
          </cell>
          <cell r="C3296" t="str">
            <v>Lanaudière</v>
          </cell>
          <cell r="D3296" t="str">
            <v>Bergeron(Jules)</v>
          </cell>
          <cell r="E3296" t="str">
            <v>Bergeron(Jules)</v>
          </cell>
          <cell r="F3296" t="str">
            <v>1530 rang Ste-Marie</v>
          </cell>
          <cell r="G3296" t="str">
            <v>Saint-Ignace-de-Loyola</v>
          </cell>
          <cell r="H3296" t="str">
            <v>J0K2P0</v>
          </cell>
          <cell r="I3296">
            <v>450</v>
          </cell>
          <cell r="J3296">
            <v>8363138</v>
          </cell>
          <cell r="K3296">
            <v>25</v>
          </cell>
          <cell r="L3296">
            <v>1486</v>
          </cell>
          <cell r="M3296">
            <v>22</v>
          </cell>
          <cell r="N3296">
            <v>1034</v>
          </cell>
        </row>
        <row r="3297">
          <cell r="A3297">
            <v>1539337</v>
          </cell>
          <cell r="B3297" t="str">
            <v>01</v>
          </cell>
          <cell r="C3297" t="str">
            <v>Bas-Saint-Laurent</v>
          </cell>
          <cell r="D3297" t="str">
            <v>Côté(Réjean)</v>
          </cell>
          <cell r="F3297" t="str">
            <v>1051, rue Lausanne</v>
          </cell>
          <cell r="G3297" t="str">
            <v>Rimouski</v>
          </cell>
          <cell r="H3297" t="str">
            <v>G5L8Y9</v>
          </cell>
          <cell r="I3297">
            <v>418</v>
          </cell>
          <cell r="J3297">
            <v>7239319</v>
          </cell>
          <cell r="K3297">
            <v>28</v>
          </cell>
          <cell r="L3297">
            <v>2189</v>
          </cell>
          <cell r="M3297">
            <v>17</v>
          </cell>
          <cell r="N3297">
            <v>2883</v>
          </cell>
        </row>
        <row r="3298">
          <cell r="A3298">
            <v>1539634</v>
          </cell>
          <cell r="B3298" t="str">
            <v>14</v>
          </cell>
          <cell r="C3298" t="str">
            <v>Lanaudière</v>
          </cell>
          <cell r="D3298" t="str">
            <v>Chapron(Yves)</v>
          </cell>
          <cell r="F3298" t="str">
            <v>1164 rang Lépine</v>
          </cell>
          <cell r="G3298" t="str">
            <v>Saint-Liguori</v>
          </cell>
          <cell r="H3298" t="str">
            <v>J0K2X0</v>
          </cell>
          <cell r="I3298">
            <v>450</v>
          </cell>
          <cell r="J3298">
            <v>7535288</v>
          </cell>
          <cell r="K3298">
            <v>42</v>
          </cell>
          <cell r="L3298">
            <v>3783</v>
          </cell>
          <cell r="M3298">
            <v>43</v>
          </cell>
          <cell r="N3298">
            <v>9949</v>
          </cell>
        </row>
        <row r="3299">
          <cell r="A3299">
            <v>1539683</v>
          </cell>
          <cell r="B3299" t="str">
            <v>01</v>
          </cell>
          <cell r="C3299" t="str">
            <v>Bas-Saint-Laurent</v>
          </cell>
          <cell r="D3299" t="str">
            <v>Desjardins(Daniel)</v>
          </cell>
          <cell r="F3299" t="str">
            <v>1554, route Grand-Détour</v>
          </cell>
          <cell r="G3299" t="str">
            <v>Matane</v>
          </cell>
          <cell r="H3299" t="str">
            <v>G4W3N7</v>
          </cell>
          <cell r="I3299">
            <v>418</v>
          </cell>
          <cell r="J3299">
            <v>5566283</v>
          </cell>
          <cell r="K3299">
            <v>35</v>
          </cell>
          <cell r="L3299">
            <v>2381</v>
          </cell>
          <cell r="M3299">
            <v>37</v>
          </cell>
          <cell r="N3299">
            <v>2493</v>
          </cell>
        </row>
        <row r="3300">
          <cell r="A3300">
            <v>1539774</v>
          </cell>
          <cell r="B3300" t="str">
            <v>05</v>
          </cell>
          <cell r="C3300" t="str">
            <v>Estrie</v>
          </cell>
          <cell r="D3300" t="str">
            <v>Cloutier(Rémi)</v>
          </cell>
          <cell r="F3300" t="str">
            <v>161 ch. McNamee</v>
          </cell>
          <cell r="G3300" t="str">
            <v>Hampden</v>
          </cell>
          <cell r="H3300" t="str">
            <v>J0B1J0</v>
          </cell>
          <cell r="I3300">
            <v>819</v>
          </cell>
          <cell r="J3300">
            <v>6571128</v>
          </cell>
          <cell r="K3300">
            <v>82</v>
          </cell>
          <cell r="L3300">
            <v>11123</v>
          </cell>
          <cell r="M3300">
            <v>85</v>
          </cell>
          <cell r="N3300">
            <v>14130</v>
          </cell>
        </row>
        <row r="3301">
          <cell r="A3301">
            <v>1539964</v>
          </cell>
          <cell r="B3301" t="str">
            <v>14</v>
          </cell>
          <cell r="C3301" t="str">
            <v>Lanaudière</v>
          </cell>
          <cell r="D3301" t="str">
            <v>Chevalier(Luc)</v>
          </cell>
          <cell r="F3301" t="str">
            <v>714, Rang St-Isidore</v>
          </cell>
          <cell r="G3301" t="str">
            <v>Saint-Ignace-de-Loyola</v>
          </cell>
          <cell r="H3301" t="str">
            <v>J0K2P0</v>
          </cell>
          <cell r="I3301">
            <v>450</v>
          </cell>
          <cell r="J3301">
            <v>8363301</v>
          </cell>
          <cell r="K3301">
            <v>18</v>
          </cell>
          <cell r="L3301">
            <v>1149</v>
          </cell>
          <cell r="M3301">
            <v>18</v>
          </cell>
          <cell r="N3301">
            <v>809</v>
          </cell>
        </row>
        <row r="3302">
          <cell r="A3302">
            <v>1540004</v>
          </cell>
          <cell r="B3302" t="str">
            <v>12</v>
          </cell>
          <cell r="C3302" t="str">
            <v>Chaudière-Appalaches</v>
          </cell>
          <cell r="D3302" t="str">
            <v>Ferme Bernier et frère inc.</v>
          </cell>
          <cell r="E3302" t="str">
            <v>Bernier(Gilles)</v>
          </cell>
          <cell r="F3302" t="str">
            <v>200, chemin Lamartine Est</v>
          </cell>
          <cell r="G3302" t="str">
            <v>L'Islet</v>
          </cell>
          <cell r="H3302" t="str">
            <v>G0R1X0</v>
          </cell>
          <cell r="I3302">
            <v>418</v>
          </cell>
          <cell r="J3302">
            <v>2475626</v>
          </cell>
          <cell r="K3302">
            <v>52</v>
          </cell>
          <cell r="L3302">
            <v>4989</v>
          </cell>
          <cell r="M3302">
            <v>51</v>
          </cell>
          <cell r="N3302">
            <v>2992</v>
          </cell>
        </row>
        <row r="3303">
          <cell r="A3303">
            <v>1540020</v>
          </cell>
          <cell r="B3303" t="str">
            <v>12</v>
          </cell>
          <cell r="C3303" t="str">
            <v>Chaudière-Appalaches</v>
          </cell>
          <cell r="D3303" t="str">
            <v>Ferme G.R. Bilodeau enr.</v>
          </cell>
          <cell r="E3303" t="str">
            <v>Bilodeau(Gilles et René)</v>
          </cell>
          <cell r="F3303" t="str">
            <v>466, boul. Blais Ouest</v>
          </cell>
          <cell r="G3303" t="str">
            <v>Berthier-sur-Mer</v>
          </cell>
          <cell r="H3303" t="str">
            <v>G0R1E0</v>
          </cell>
          <cell r="I3303">
            <v>418</v>
          </cell>
          <cell r="J3303">
            <v>2597066</v>
          </cell>
          <cell r="K3303">
            <v>34</v>
          </cell>
          <cell r="L3303">
            <v>3250</v>
          </cell>
          <cell r="M3303">
            <v>33</v>
          </cell>
          <cell r="N3303">
            <v>7686</v>
          </cell>
        </row>
        <row r="3304">
          <cell r="A3304">
            <v>1540426</v>
          </cell>
          <cell r="B3304" t="str">
            <v>15</v>
          </cell>
          <cell r="C3304" t="str">
            <v>Laurentides</v>
          </cell>
          <cell r="D3304" t="str">
            <v>Brassard(Gerald)</v>
          </cell>
          <cell r="F3304" t="str">
            <v>6689, chemin du Moulin</v>
          </cell>
          <cell r="G3304" t="str">
            <v>Labelle</v>
          </cell>
          <cell r="H3304" t="str">
            <v>J0T1H0</v>
          </cell>
          <cell r="I3304">
            <v>819</v>
          </cell>
          <cell r="J3304">
            <v>6863638</v>
          </cell>
          <cell r="K3304">
            <v>18</v>
          </cell>
          <cell r="L3304">
            <v>804</v>
          </cell>
          <cell r="M3304">
            <v>20</v>
          </cell>
          <cell r="N3304">
            <v>597</v>
          </cell>
        </row>
        <row r="3305">
          <cell r="A3305">
            <v>1540913</v>
          </cell>
          <cell r="B3305" t="str">
            <v>03</v>
          </cell>
          <cell r="C3305" t="str">
            <v>Capitale-Nationale</v>
          </cell>
          <cell r="D3305" t="str">
            <v>Ferme Augustin Girard inc.</v>
          </cell>
          <cell r="E3305" t="str">
            <v>Girard(Augustin, Marc et Alain)</v>
          </cell>
          <cell r="F3305" t="str">
            <v>400, rang St-Antoine</v>
          </cell>
          <cell r="G3305" t="str">
            <v>Saint-Irénée</v>
          </cell>
          <cell r="H3305" t="str">
            <v>G0T1V0</v>
          </cell>
          <cell r="I3305">
            <v>418</v>
          </cell>
          <cell r="J3305">
            <v>4523349</v>
          </cell>
          <cell r="K3305">
            <v>18</v>
          </cell>
          <cell r="L3305">
            <v>3631</v>
          </cell>
        </row>
        <row r="3306">
          <cell r="A3306">
            <v>1541531</v>
          </cell>
          <cell r="B3306" t="str">
            <v>07</v>
          </cell>
          <cell r="C3306" t="str">
            <v>Outaouais</v>
          </cell>
          <cell r="D3306" t="str">
            <v>Alexander(Jeff)</v>
          </cell>
          <cell r="F3306" t="str">
            <v>5832, Wolf Lake Road</v>
          </cell>
          <cell r="G3306" t="str">
            <v>Pontiac</v>
          </cell>
          <cell r="H3306" t="str">
            <v>J0X2V0</v>
          </cell>
          <cell r="I3306">
            <v>819</v>
          </cell>
          <cell r="J3306">
            <v>4581379</v>
          </cell>
          <cell r="K3306">
            <v>17</v>
          </cell>
          <cell r="M3306">
            <v>22</v>
          </cell>
        </row>
        <row r="3307">
          <cell r="A3307">
            <v>1541580</v>
          </cell>
          <cell r="B3307" t="str">
            <v>07</v>
          </cell>
          <cell r="C3307" t="str">
            <v>Outaouais</v>
          </cell>
          <cell r="D3307" t="str">
            <v>Alexander(Mark)</v>
          </cell>
          <cell r="F3307" t="str">
            <v>1717, Alexander Road</v>
          </cell>
          <cell r="G3307" t="str">
            <v>Quyon</v>
          </cell>
          <cell r="H3307" t="str">
            <v>J0X2V0</v>
          </cell>
          <cell r="I3307">
            <v>819</v>
          </cell>
          <cell r="J3307">
            <v>4582385</v>
          </cell>
          <cell r="K3307">
            <v>18</v>
          </cell>
          <cell r="L3307">
            <v>4126</v>
          </cell>
          <cell r="M3307">
            <v>19</v>
          </cell>
          <cell r="N3307">
            <v>5177</v>
          </cell>
        </row>
        <row r="3308">
          <cell r="A3308">
            <v>1541671</v>
          </cell>
          <cell r="B3308" t="str">
            <v>15</v>
          </cell>
          <cell r="C3308" t="str">
            <v>Laurentides</v>
          </cell>
          <cell r="D3308" t="str">
            <v>Abbey(Arthur G.)</v>
          </cell>
          <cell r="F3308" t="str">
            <v>22 Walker Road</v>
          </cell>
          <cell r="G3308" t="str">
            <v>Grenville-sur-la-Rouge</v>
          </cell>
          <cell r="H3308" t="str">
            <v>J0V1B0</v>
          </cell>
          <cell r="I3308">
            <v>819</v>
          </cell>
          <cell r="J3308">
            <v>2423950</v>
          </cell>
          <cell r="K3308">
            <v>15</v>
          </cell>
          <cell r="L3308">
            <v>5274</v>
          </cell>
          <cell r="M3308">
            <v>16</v>
          </cell>
          <cell r="N3308">
            <v>1659</v>
          </cell>
        </row>
        <row r="3309">
          <cell r="A3309">
            <v>1541713</v>
          </cell>
          <cell r="B3309" t="str">
            <v>15</v>
          </cell>
          <cell r="C3309" t="str">
            <v>Laurentides</v>
          </cell>
          <cell r="D3309" t="str">
            <v>Arsenault(Léonard)</v>
          </cell>
          <cell r="F3309" t="str">
            <v>18720, Côte St-Pierre</v>
          </cell>
          <cell r="G3309" t="str">
            <v>Mirabel</v>
          </cell>
          <cell r="H3309" t="str">
            <v>J7J1P4</v>
          </cell>
          <cell r="I3309">
            <v>450</v>
          </cell>
          <cell r="J3309">
            <v>4342836</v>
          </cell>
          <cell r="K3309">
            <v>43</v>
          </cell>
          <cell r="L3309">
            <v>7257</v>
          </cell>
          <cell r="M3309">
            <v>40</v>
          </cell>
          <cell r="N3309">
            <v>6526</v>
          </cell>
        </row>
        <row r="3310">
          <cell r="A3310">
            <v>1541721</v>
          </cell>
          <cell r="B3310" t="str">
            <v>07</v>
          </cell>
          <cell r="C3310" t="str">
            <v>Outaouais</v>
          </cell>
          <cell r="D3310" t="str">
            <v>Allard(Patrick)</v>
          </cell>
          <cell r="F3310" t="str">
            <v>R.R. 1</v>
          </cell>
          <cell r="G3310" t="str">
            <v>l'isle-aux-Allumettes</v>
          </cell>
          <cell r="H3310" t="str">
            <v>J0X1M0</v>
          </cell>
          <cell r="I3310">
            <v>819</v>
          </cell>
          <cell r="J3310">
            <v>6892646</v>
          </cell>
          <cell r="K3310">
            <v>13</v>
          </cell>
          <cell r="L3310">
            <v>1845</v>
          </cell>
        </row>
        <row r="3311">
          <cell r="A3311">
            <v>1541762</v>
          </cell>
          <cell r="B3311" t="str">
            <v>15</v>
          </cell>
          <cell r="C3311" t="str">
            <v>Laurentides</v>
          </cell>
          <cell r="D3311" t="str">
            <v>Aubin(Léonard)</v>
          </cell>
          <cell r="E3311" t="str">
            <v>Aubin(Léonard)</v>
          </cell>
          <cell r="F3311" t="str">
            <v>1137, Morel</v>
          </cell>
          <cell r="G3311" t="str">
            <v>Sainte-Sophie</v>
          </cell>
          <cell r="H3311" t="str">
            <v>J5J2S2</v>
          </cell>
          <cell r="I3311">
            <v>450</v>
          </cell>
          <cell r="J3311">
            <v>4381553</v>
          </cell>
          <cell r="K3311">
            <v>15</v>
          </cell>
          <cell r="M3311">
            <v>17</v>
          </cell>
          <cell r="N3311">
            <v>3568</v>
          </cell>
        </row>
        <row r="3312">
          <cell r="A3312">
            <v>1541820</v>
          </cell>
          <cell r="B3312" t="str">
            <v>15</v>
          </cell>
          <cell r="C3312" t="str">
            <v>Laurentides</v>
          </cell>
          <cell r="D3312" t="str">
            <v>Bates(Alexander G.)</v>
          </cell>
          <cell r="E3312" t="str">
            <v>Bates(Alexander G.)</v>
          </cell>
          <cell r="F3312" t="str">
            <v>471 Harrington Road</v>
          </cell>
          <cell r="G3312" t="str">
            <v>Grenville-sur-la-Rouge</v>
          </cell>
          <cell r="H3312" t="str">
            <v>J0V1B0</v>
          </cell>
          <cell r="I3312">
            <v>819</v>
          </cell>
          <cell r="J3312">
            <v>2426101</v>
          </cell>
          <cell r="K3312">
            <v>23</v>
          </cell>
          <cell r="L3312">
            <v>5477</v>
          </cell>
          <cell r="M3312">
            <v>25</v>
          </cell>
          <cell r="N3312">
            <v>806</v>
          </cell>
        </row>
        <row r="3313">
          <cell r="A3313">
            <v>1541861</v>
          </cell>
          <cell r="B3313" t="str">
            <v>15</v>
          </cell>
          <cell r="C3313" t="str">
            <v>Laurentides</v>
          </cell>
          <cell r="D3313" t="str">
            <v>Bates(Kevin)</v>
          </cell>
          <cell r="F3313" t="str">
            <v>42 Bates Road</v>
          </cell>
          <cell r="G3313" t="str">
            <v>Harrington</v>
          </cell>
          <cell r="H3313" t="str">
            <v>J8G2S4</v>
          </cell>
          <cell r="I3313">
            <v>819</v>
          </cell>
          <cell r="J3313">
            <v>2428384</v>
          </cell>
          <cell r="K3313">
            <v>19</v>
          </cell>
          <cell r="L3313">
            <v>1848</v>
          </cell>
          <cell r="M3313">
            <v>20</v>
          </cell>
        </row>
        <row r="3314">
          <cell r="A3314">
            <v>1541895</v>
          </cell>
          <cell r="B3314" t="str">
            <v>07</v>
          </cell>
          <cell r="C3314" t="str">
            <v>Outaouais</v>
          </cell>
          <cell r="D3314" t="str">
            <v>Amyot(Maurice)</v>
          </cell>
          <cell r="F3314" t="str">
            <v>359, chemin de Bellechasse, R.R. 1</v>
          </cell>
          <cell r="G3314" t="str">
            <v>Gatineau</v>
          </cell>
          <cell r="H3314" t="str">
            <v>J8V3Y4</v>
          </cell>
          <cell r="I3314">
            <v>819</v>
          </cell>
          <cell r="J3314">
            <v>5680735</v>
          </cell>
          <cell r="K3314">
            <v>22</v>
          </cell>
          <cell r="L3314">
            <v>3148</v>
          </cell>
          <cell r="M3314">
            <v>20</v>
          </cell>
          <cell r="N3314">
            <v>3089</v>
          </cell>
        </row>
        <row r="3315">
          <cell r="A3315">
            <v>1541945</v>
          </cell>
          <cell r="B3315" t="str">
            <v>07</v>
          </cell>
          <cell r="C3315" t="str">
            <v>Outaouais</v>
          </cell>
          <cell r="D3315" t="str">
            <v>Amyotte(Succession Roland)</v>
          </cell>
          <cell r="F3315" t="str">
            <v>140, chemin Patin</v>
          </cell>
          <cell r="G3315" t="str">
            <v>Campbell's Bay</v>
          </cell>
          <cell r="H3315" t="str">
            <v>J0X1K0</v>
          </cell>
          <cell r="I3315">
            <v>819</v>
          </cell>
          <cell r="J3315">
            <v>6482281</v>
          </cell>
          <cell r="K3315">
            <v>30</v>
          </cell>
          <cell r="L3315">
            <v>5521</v>
          </cell>
        </row>
        <row r="3316">
          <cell r="A3316">
            <v>1541994</v>
          </cell>
          <cell r="B3316" t="str">
            <v>12</v>
          </cell>
          <cell r="C3316" t="str">
            <v>Chaudière-Appalaches</v>
          </cell>
          <cell r="D3316" t="str">
            <v>Boutin Louis-Georges &amp; Marcoux Doris</v>
          </cell>
          <cell r="F3316" t="str">
            <v>235, rang de la Montagne</v>
          </cell>
          <cell r="G3316" t="str">
            <v>Saint-Anselme</v>
          </cell>
          <cell r="H3316" t="str">
            <v>G0R2N0</v>
          </cell>
          <cell r="I3316">
            <v>418</v>
          </cell>
          <cell r="J3316">
            <v>8854111</v>
          </cell>
          <cell r="K3316">
            <v>18</v>
          </cell>
          <cell r="M3316">
            <v>18</v>
          </cell>
          <cell r="N3316">
            <v>2220</v>
          </cell>
        </row>
        <row r="3317">
          <cell r="A3317">
            <v>1542026</v>
          </cell>
          <cell r="B3317" t="str">
            <v>07</v>
          </cell>
          <cell r="C3317" t="str">
            <v>Outaouais</v>
          </cell>
          <cell r="D3317" t="str">
            <v>Angus(Gordon A.)</v>
          </cell>
          <cell r="F3317" t="str">
            <v>100 Highway 148, R.R. 1</v>
          </cell>
          <cell r="G3317" t="str">
            <v>Bristol</v>
          </cell>
          <cell r="H3317" t="str">
            <v>J0X1G0</v>
          </cell>
          <cell r="I3317">
            <v>819</v>
          </cell>
          <cell r="J3317">
            <v>6473691</v>
          </cell>
          <cell r="K3317">
            <v>16</v>
          </cell>
          <cell r="L3317">
            <v>2137</v>
          </cell>
        </row>
        <row r="3318">
          <cell r="A3318">
            <v>1542034</v>
          </cell>
          <cell r="B3318" t="str">
            <v>07</v>
          </cell>
          <cell r="C3318" t="str">
            <v>Outaouais</v>
          </cell>
          <cell r="D3318" t="str">
            <v>D'Aragon(Jean-Paul)</v>
          </cell>
          <cell r="F3318" t="str">
            <v>808, route 148</v>
          </cell>
          <cell r="G3318" t="str">
            <v>Thurso</v>
          </cell>
          <cell r="H3318" t="str">
            <v>J0X3B0</v>
          </cell>
          <cell r="I3318">
            <v>819</v>
          </cell>
          <cell r="J3318">
            <v>9853107</v>
          </cell>
          <cell r="K3318">
            <v>46</v>
          </cell>
          <cell r="L3318">
            <v>11259</v>
          </cell>
        </row>
        <row r="3319">
          <cell r="A3319">
            <v>1542125</v>
          </cell>
          <cell r="B3319" t="str">
            <v>07</v>
          </cell>
          <cell r="C3319" t="str">
            <v>Outaouais</v>
          </cell>
          <cell r="D3319" t="str">
            <v>Arthurs(Howard)</v>
          </cell>
          <cell r="F3319" t="str">
            <v>380 rang 7 Est, Thurso</v>
          </cell>
          <cell r="G3319" t="str">
            <v>Lochaber</v>
          </cell>
          <cell r="H3319" t="str">
            <v>J0X3B0</v>
          </cell>
          <cell r="I3319">
            <v>819</v>
          </cell>
          <cell r="J3319">
            <v>9852489</v>
          </cell>
          <cell r="K3319">
            <v>33</v>
          </cell>
          <cell r="L3319">
            <v>1442</v>
          </cell>
          <cell r="M3319">
            <v>32</v>
          </cell>
          <cell r="N3319">
            <v>3911</v>
          </cell>
        </row>
        <row r="3320">
          <cell r="A3320">
            <v>1542141</v>
          </cell>
          <cell r="B3320" t="str">
            <v>07</v>
          </cell>
          <cell r="C3320" t="str">
            <v>Outaouais</v>
          </cell>
          <cell r="D3320" t="str">
            <v>Arthurs(Milton)</v>
          </cell>
          <cell r="F3320" t="str">
            <v>759, rang 5 Ouest, Thurso</v>
          </cell>
          <cell r="G3320" t="str">
            <v>Lochaber</v>
          </cell>
          <cell r="H3320" t="str">
            <v>J0X3B0</v>
          </cell>
          <cell r="I3320">
            <v>819</v>
          </cell>
          <cell r="J3320">
            <v>9853295</v>
          </cell>
          <cell r="K3320">
            <v>38</v>
          </cell>
          <cell r="L3320">
            <v>7102</v>
          </cell>
          <cell r="M3320">
            <v>68</v>
          </cell>
          <cell r="N3320">
            <v>9069</v>
          </cell>
        </row>
        <row r="3321">
          <cell r="A3321">
            <v>1542299</v>
          </cell>
          <cell r="B3321" t="str">
            <v>07</v>
          </cell>
          <cell r="C3321" t="str">
            <v>Outaouais</v>
          </cell>
          <cell r="D3321" t="str">
            <v>Bélec(Ronald)</v>
          </cell>
          <cell r="E3321" t="str">
            <v>Bélec(Ronald)</v>
          </cell>
          <cell r="F3321" t="str">
            <v>54 rue Thérien</v>
          </cell>
          <cell r="G3321" t="str">
            <v>Gatineau</v>
          </cell>
          <cell r="H3321" t="str">
            <v>J8Y2M9</v>
          </cell>
          <cell r="I3321">
            <v>819</v>
          </cell>
          <cell r="J3321">
            <v>7714295</v>
          </cell>
          <cell r="K3321">
            <v>157</v>
          </cell>
          <cell r="M3321">
            <v>157</v>
          </cell>
        </row>
        <row r="3322">
          <cell r="A3322">
            <v>1542323</v>
          </cell>
          <cell r="B3322" t="str">
            <v>15</v>
          </cell>
          <cell r="C3322" t="str">
            <v>Laurentides</v>
          </cell>
          <cell r="D3322" t="str">
            <v>Bigras(David)</v>
          </cell>
          <cell r="F3322" t="str">
            <v>438, ch. Harrington</v>
          </cell>
          <cell r="G3322" t="str">
            <v>Harrington</v>
          </cell>
          <cell r="H3322" t="str">
            <v>J8G2S5</v>
          </cell>
          <cell r="I3322">
            <v>819</v>
          </cell>
          <cell r="J3322">
            <v>2420930</v>
          </cell>
          <cell r="K3322">
            <v>18</v>
          </cell>
          <cell r="M3322">
            <v>18</v>
          </cell>
        </row>
        <row r="3323">
          <cell r="A3323">
            <v>1542414</v>
          </cell>
          <cell r="B3323" t="str">
            <v>15</v>
          </cell>
          <cell r="C3323" t="str">
            <v>Laurentides</v>
          </cell>
          <cell r="D3323" t="str">
            <v>Boyd(Bevin)</v>
          </cell>
          <cell r="F3323" t="str">
            <v>11 Beaven Lake Road</v>
          </cell>
          <cell r="G3323" t="str">
            <v>Arundel</v>
          </cell>
          <cell r="H3323" t="str">
            <v>J0T1A0</v>
          </cell>
          <cell r="I3323">
            <v>819</v>
          </cell>
          <cell r="J3323">
            <v>6873798</v>
          </cell>
          <cell r="K3323">
            <v>14</v>
          </cell>
          <cell r="L3323">
            <v>3117</v>
          </cell>
        </row>
        <row r="3324">
          <cell r="A3324">
            <v>1542430</v>
          </cell>
          <cell r="B3324" t="str">
            <v>15</v>
          </cell>
          <cell r="C3324" t="str">
            <v>Laurentides</v>
          </cell>
          <cell r="D3324" t="str">
            <v>Brassard(Rémy)</v>
          </cell>
          <cell r="F3324" t="str">
            <v>C.P. 81</v>
          </cell>
          <cell r="G3324" t="str">
            <v>Lachute</v>
          </cell>
          <cell r="H3324" t="str">
            <v>J8H3X2</v>
          </cell>
          <cell r="I3324">
            <v>514</v>
          </cell>
          <cell r="J3324">
            <v>7930290</v>
          </cell>
          <cell r="K3324">
            <v>24</v>
          </cell>
          <cell r="M3324">
            <v>21</v>
          </cell>
          <cell r="N3324">
            <v>2148</v>
          </cell>
        </row>
        <row r="3325">
          <cell r="A3325">
            <v>1542570</v>
          </cell>
          <cell r="B3325" t="str">
            <v>15</v>
          </cell>
          <cell r="C3325" t="str">
            <v>Laurentides</v>
          </cell>
          <cell r="D3325" t="str">
            <v>Campbell(Emmett)</v>
          </cell>
          <cell r="F3325" t="str">
            <v>83, chemin Dobbie</v>
          </cell>
          <cell r="G3325" t="str">
            <v>Harrington</v>
          </cell>
          <cell r="H3325" t="str">
            <v>J8G2S5</v>
          </cell>
          <cell r="I3325">
            <v>819</v>
          </cell>
          <cell r="J3325">
            <v>2426449</v>
          </cell>
          <cell r="K3325">
            <v>45</v>
          </cell>
          <cell r="M3325">
            <v>41</v>
          </cell>
          <cell r="N3325">
            <v>3079</v>
          </cell>
        </row>
        <row r="3326">
          <cell r="A3326">
            <v>1542612</v>
          </cell>
          <cell r="B3326" t="str">
            <v>15</v>
          </cell>
          <cell r="C3326" t="str">
            <v>Laurentides</v>
          </cell>
          <cell r="D3326" t="str">
            <v>Campbell(Gilbert)</v>
          </cell>
          <cell r="F3326" t="str">
            <v>260 Harrington Road</v>
          </cell>
          <cell r="G3326" t="str">
            <v>Harrington</v>
          </cell>
          <cell r="H3326" t="str">
            <v>J8G2S8</v>
          </cell>
          <cell r="I3326">
            <v>819</v>
          </cell>
          <cell r="J3326">
            <v>2426096</v>
          </cell>
          <cell r="K3326">
            <v>39</v>
          </cell>
          <cell r="L3326">
            <v>4414</v>
          </cell>
          <cell r="M3326">
            <v>39</v>
          </cell>
          <cell r="N3326">
            <v>5232</v>
          </cell>
        </row>
        <row r="3327">
          <cell r="A3327">
            <v>1542646</v>
          </cell>
          <cell r="B3327" t="str">
            <v>04</v>
          </cell>
          <cell r="C3327" t="str">
            <v>Mauricie</v>
          </cell>
          <cell r="D3327" t="str">
            <v>3474411 Canada inc.</v>
          </cell>
          <cell r="E3327" t="str">
            <v>Imhof(Oskar)</v>
          </cell>
          <cell r="F3327" t="str">
            <v>200, route du Village Champlain</v>
          </cell>
          <cell r="G3327" t="str">
            <v>Sainte-Geneviève-de-Batiscan</v>
          </cell>
          <cell r="H3327" t="str">
            <v>G0X2R0</v>
          </cell>
          <cell r="I3327">
            <v>418</v>
          </cell>
          <cell r="J3327">
            <v>3623400</v>
          </cell>
          <cell r="K3327">
            <v>76</v>
          </cell>
          <cell r="L3327">
            <v>10131</v>
          </cell>
          <cell r="M3327">
            <v>97</v>
          </cell>
          <cell r="N3327">
            <v>21404</v>
          </cell>
        </row>
        <row r="3328">
          <cell r="A3328">
            <v>1542653</v>
          </cell>
          <cell r="B3328" t="str">
            <v>07</v>
          </cell>
          <cell r="C3328" t="str">
            <v>Outaouais</v>
          </cell>
          <cell r="D3328" t="str">
            <v>Bélisle(Ronald)</v>
          </cell>
          <cell r="F3328" t="str">
            <v>R.R. 1, 655 Parent</v>
          </cell>
          <cell r="G3328" t="str">
            <v>La Pèche</v>
          </cell>
          <cell r="H3328" t="str">
            <v>J0X1S0</v>
          </cell>
          <cell r="I3328">
            <v>819</v>
          </cell>
          <cell r="J3328">
            <v>4562521</v>
          </cell>
          <cell r="K3328">
            <v>28</v>
          </cell>
          <cell r="M3328">
            <v>27</v>
          </cell>
        </row>
        <row r="3329">
          <cell r="A3329">
            <v>1542661</v>
          </cell>
          <cell r="B3329" t="str">
            <v>07</v>
          </cell>
          <cell r="C3329" t="str">
            <v>Outaouais</v>
          </cell>
          <cell r="D3329" t="str">
            <v>Bélisle(Serge)</v>
          </cell>
          <cell r="E3329" t="str">
            <v>Legault(Serge Bélisle ou Anne)</v>
          </cell>
          <cell r="F3329" t="str">
            <v>544, route 148 Est</v>
          </cell>
          <cell r="G3329" t="str">
            <v>Thurso</v>
          </cell>
          <cell r="H3329" t="str">
            <v>J0X3B0</v>
          </cell>
          <cell r="I3329">
            <v>819</v>
          </cell>
          <cell r="J3329">
            <v>9853490</v>
          </cell>
          <cell r="K3329">
            <v>63</v>
          </cell>
          <cell r="L3329">
            <v>8979</v>
          </cell>
          <cell r="M3329">
            <v>62</v>
          </cell>
          <cell r="N3329">
            <v>15618</v>
          </cell>
        </row>
        <row r="3330">
          <cell r="A3330">
            <v>1542786</v>
          </cell>
          <cell r="B3330" t="str">
            <v>07</v>
          </cell>
          <cell r="C3330" t="str">
            <v>Outaouais</v>
          </cell>
          <cell r="D3330" t="str">
            <v>Barbe(Réjean)</v>
          </cell>
          <cell r="F3330" t="str">
            <v>143, chemin Lac Vert</v>
          </cell>
          <cell r="G3330" t="str">
            <v>Lac-Sainte-Marie</v>
          </cell>
          <cell r="H3330" t="str">
            <v>J0X1Z0</v>
          </cell>
          <cell r="I3330">
            <v>819</v>
          </cell>
          <cell r="J3330">
            <v>4675235</v>
          </cell>
          <cell r="K3330">
            <v>33</v>
          </cell>
          <cell r="L3330">
            <v>4247</v>
          </cell>
          <cell r="M3330">
            <v>30</v>
          </cell>
          <cell r="N3330">
            <v>4834</v>
          </cell>
        </row>
        <row r="3331">
          <cell r="A3331">
            <v>1542802</v>
          </cell>
          <cell r="B3331" t="str">
            <v>07</v>
          </cell>
          <cell r="C3331" t="str">
            <v>Outaouais</v>
          </cell>
          <cell r="D3331" t="str">
            <v>Barbe(Réjean)</v>
          </cell>
          <cell r="F3331" t="str">
            <v>67, chemin Cayamant, C.P. 265</v>
          </cell>
          <cell r="G3331" t="str">
            <v>Gracefield</v>
          </cell>
          <cell r="H3331" t="str">
            <v>J0X1W0</v>
          </cell>
          <cell r="I3331">
            <v>819</v>
          </cell>
          <cell r="J3331">
            <v>4633289</v>
          </cell>
          <cell r="K3331">
            <v>11</v>
          </cell>
          <cell r="L3331">
            <v>1559</v>
          </cell>
        </row>
        <row r="3332">
          <cell r="A3332">
            <v>1542893</v>
          </cell>
          <cell r="B3332" t="str">
            <v>07</v>
          </cell>
          <cell r="C3332" t="str">
            <v>Outaouais</v>
          </cell>
          <cell r="D3332" t="str">
            <v>Barr(Brent L.)</v>
          </cell>
          <cell r="F3332" t="str">
            <v>P.O.Box 575, 281 Young St.</v>
          </cell>
          <cell r="G3332" t="str">
            <v>Shawville</v>
          </cell>
          <cell r="H3332" t="str">
            <v>J0X2Y0</v>
          </cell>
          <cell r="I3332">
            <v>819</v>
          </cell>
          <cell r="J3332">
            <v>6473892</v>
          </cell>
          <cell r="K3332">
            <v>64</v>
          </cell>
          <cell r="L3332">
            <v>14304</v>
          </cell>
          <cell r="M3332">
            <v>66</v>
          </cell>
          <cell r="N3332">
            <v>340</v>
          </cell>
        </row>
        <row r="3333">
          <cell r="A3333">
            <v>1543024</v>
          </cell>
          <cell r="B3333" t="str">
            <v>07</v>
          </cell>
          <cell r="C3333" t="str">
            <v>Outaouais</v>
          </cell>
          <cell r="D3333" t="str">
            <v>Beaulne(Réjean)</v>
          </cell>
          <cell r="F3333" t="str">
            <v>39, montée Berndt</v>
          </cell>
          <cell r="G3333" t="str">
            <v>Thurso</v>
          </cell>
          <cell r="H3333" t="str">
            <v>J0X3B0</v>
          </cell>
          <cell r="I3333">
            <v>819</v>
          </cell>
          <cell r="J3333">
            <v>9862146</v>
          </cell>
          <cell r="K3333">
            <v>19</v>
          </cell>
          <cell r="L3333">
            <v>2312</v>
          </cell>
          <cell r="M3333">
            <v>21</v>
          </cell>
          <cell r="N3333">
            <v>1588</v>
          </cell>
        </row>
        <row r="3334">
          <cell r="A3334">
            <v>1543032</v>
          </cell>
          <cell r="B3334" t="str">
            <v>07</v>
          </cell>
          <cell r="C3334" t="str">
            <v>Outaouais</v>
          </cell>
          <cell r="D3334" t="str">
            <v>Beaulne(René)</v>
          </cell>
          <cell r="F3334" t="str">
            <v>35, chemin Charron</v>
          </cell>
          <cell r="G3334" t="str">
            <v>L'Ange-Gardien</v>
          </cell>
          <cell r="H3334" t="str">
            <v>J8L2W9</v>
          </cell>
          <cell r="I3334">
            <v>819</v>
          </cell>
          <cell r="J3334">
            <v>9868474</v>
          </cell>
          <cell r="K3334">
            <v>23</v>
          </cell>
          <cell r="L3334">
            <v>2296</v>
          </cell>
          <cell r="M3334">
            <v>21</v>
          </cell>
          <cell r="N3334">
            <v>488</v>
          </cell>
        </row>
        <row r="3335">
          <cell r="A3335">
            <v>1543057</v>
          </cell>
          <cell r="B3335" t="str">
            <v>07</v>
          </cell>
          <cell r="C3335" t="str">
            <v>Outaouais</v>
          </cell>
          <cell r="D3335" t="str">
            <v>Bennett(Russell)</v>
          </cell>
          <cell r="F3335" t="str">
            <v>2, Bennett Road</v>
          </cell>
          <cell r="G3335" t="str">
            <v>Bristol</v>
          </cell>
          <cell r="H3335" t="str">
            <v>J0X1G0</v>
          </cell>
          <cell r="I3335">
            <v>819</v>
          </cell>
          <cell r="J3335">
            <v>4582337</v>
          </cell>
          <cell r="K3335">
            <v>14</v>
          </cell>
          <cell r="L3335">
            <v>340</v>
          </cell>
        </row>
        <row r="3336">
          <cell r="A3336">
            <v>1543164</v>
          </cell>
          <cell r="B3336" t="str">
            <v>07</v>
          </cell>
          <cell r="C3336" t="str">
            <v>Outaouais</v>
          </cell>
          <cell r="D3336" t="str">
            <v>Bernatchez(Ronald)</v>
          </cell>
          <cell r="F3336" t="str">
            <v>175, chemin des Eaux, R.R. 2, Maniwaki</v>
          </cell>
          <cell r="G3336" t="str">
            <v>Egan-Sud</v>
          </cell>
          <cell r="H3336" t="str">
            <v>J9E3A9</v>
          </cell>
          <cell r="I3336">
            <v>819</v>
          </cell>
          <cell r="J3336">
            <v>4493155</v>
          </cell>
          <cell r="K3336">
            <v>32</v>
          </cell>
          <cell r="L3336">
            <v>3904</v>
          </cell>
          <cell r="M3336">
            <v>34</v>
          </cell>
          <cell r="N3336">
            <v>4567</v>
          </cell>
        </row>
        <row r="3337">
          <cell r="A3337">
            <v>1543339</v>
          </cell>
          <cell r="B3337" t="str">
            <v>12</v>
          </cell>
          <cell r="C3337" t="str">
            <v>Chaudière-Appalaches</v>
          </cell>
          <cell r="D3337" t="str">
            <v>Société Écono-cel</v>
          </cell>
          <cell r="E3337" t="str">
            <v>Guay(Marcel Blouin et Françoise)</v>
          </cell>
          <cell r="F3337" t="str">
            <v>100, rue Nadeau</v>
          </cell>
          <cell r="G3337" t="str">
            <v>Saint-Jacques-de-Leeds</v>
          </cell>
          <cell r="H3337" t="str">
            <v>G0N1J0</v>
          </cell>
          <cell r="I3337">
            <v>418</v>
          </cell>
          <cell r="J3337">
            <v>4243827</v>
          </cell>
          <cell r="K3337">
            <v>32</v>
          </cell>
          <cell r="L3337">
            <v>3101</v>
          </cell>
          <cell r="M3337">
            <v>38</v>
          </cell>
          <cell r="N3337">
            <v>5727</v>
          </cell>
        </row>
        <row r="3338">
          <cell r="A3338">
            <v>1543461</v>
          </cell>
          <cell r="B3338" t="str">
            <v>15</v>
          </cell>
          <cell r="C3338" t="str">
            <v>Laurentides</v>
          </cell>
          <cell r="D3338" t="str">
            <v>Cleary(Angus)</v>
          </cell>
          <cell r="F3338" t="str">
            <v>3353, ch. Ile-aux-Chats</v>
          </cell>
          <cell r="G3338" t="str">
            <v>Saint-André-d'Argenteuil</v>
          </cell>
          <cell r="H3338" t="str">
            <v>J0V1X0</v>
          </cell>
          <cell r="I3338">
            <v>450</v>
          </cell>
          <cell r="J3338">
            <v>5626293</v>
          </cell>
          <cell r="K3338">
            <v>20</v>
          </cell>
          <cell r="L3338">
            <v>494</v>
          </cell>
          <cell r="M3338">
            <v>19</v>
          </cell>
          <cell r="N3338">
            <v>1711</v>
          </cell>
        </row>
        <row r="3339">
          <cell r="A3339">
            <v>1543511</v>
          </cell>
          <cell r="B3339" t="str">
            <v>15</v>
          </cell>
          <cell r="C3339" t="str">
            <v>Laurentides</v>
          </cell>
          <cell r="D3339" t="str">
            <v>Coursol(Gilles)</v>
          </cell>
          <cell r="F3339" t="str">
            <v>17425, côte St-Pierre</v>
          </cell>
          <cell r="G3339" t="str">
            <v>Mirabel</v>
          </cell>
          <cell r="H3339" t="str">
            <v>J7J1P4</v>
          </cell>
          <cell r="I3339">
            <v>450</v>
          </cell>
          <cell r="J3339">
            <v>4302915</v>
          </cell>
          <cell r="K3339">
            <v>45</v>
          </cell>
          <cell r="L3339">
            <v>259</v>
          </cell>
          <cell r="M3339">
            <v>41</v>
          </cell>
        </row>
        <row r="3340">
          <cell r="A3340">
            <v>1543529</v>
          </cell>
          <cell r="B3340" t="str">
            <v>07</v>
          </cell>
          <cell r="C3340" t="str">
            <v>Outaouais</v>
          </cell>
          <cell r="D3340" t="str">
            <v>Bigelow(Reginald)</v>
          </cell>
          <cell r="F3340" t="str">
            <v>1574, Route 148</v>
          </cell>
          <cell r="G3340" t="str">
            <v>Luskville</v>
          </cell>
          <cell r="H3340" t="str">
            <v>J0X2G0</v>
          </cell>
          <cell r="I3340">
            <v>819</v>
          </cell>
          <cell r="J3340">
            <v>6825258</v>
          </cell>
          <cell r="K3340">
            <v>67</v>
          </cell>
          <cell r="L3340">
            <v>508</v>
          </cell>
          <cell r="M3340">
            <v>65</v>
          </cell>
          <cell r="N3340">
            <v>508</v>
          </cell>
        </row>
        <row r="3341">
          <cell r="A3341">
            <v>1543552</v>
          </cell>
          <cell r="B3341" t="str">
            <v>15</v>
          </cell>
          <cell r="C3341" t="str">
            <v>Laurentides</v>
          </cell>
          <cell r="D3341" t="str">
            <v>Bilodeau(Emmanuel)</v>
          </cell>
          <cell r="F3341" t="str">
            <v>8, rang 9</v>
          </cell>
          <cell r="G3341" t="str">
            <v>Sainte-Anne-du-Lac</v>
          </cell>
          <cell r="H3341" t="str">
            <v>J0W1V0</v>
          </cell>
          <cell r="I3341">
            <v>819</v>
          </cell>
          <cell r="J3341">
            <v>5862332</v>
          </cell>
          <cell r="K3341">
            <v>43</v>
          </cell>
          <cell r="L3341">
            <v>6153</v>
          </cell>
          <cell r="M3341">
            <v>40</v>
          </cell>
          <cell r="N3341">
            <v>6495</v>
          </cell>
        </row>
        <row r="3342">
          <cell r="A3342">
            <v>1543586</v>
          </cell>
          <cell r="B3342" t="str">
            <v>12</v>
          </cell>
          <cell r="C3342" t="str">
            <v>Chaudière-Appalaches</v>
          </cell>
          <cell r="D3342" t="str">
            <v>Ferme d'Élevage Samson S.E.N.C.</v>
          </cell>
          <cell r="E3342" t="str">
            <v>Samson(Pier-Olivier)</v>
          </cell>
          <cell r="F3342" t="str">
            <v>2560, 42e Rue</v>
          </cell>
          <cell r="G3342" t="str">
            <v>Saint-Prosper (de Beauce)</v>
          </cell>
          <cell r="H3342" t="str">
            <v>G0M1Y0</v>
          </cell>
          <cell r="I3342">
            <v>418</v>
          </cell>
          <cell r="J3342">
            <v>5948393</v>
          </cell>
          <cell r="K3342">
            <v>194</v>
          </cell>
          <cell r="L3342">
            <v>39556</v>
          </cell>
          <cell r="M3342">
            <v>442</v>
          </cell>
          <cell r="N3342">
            <v>76420</v>
          </cell>
        </row>
        <row r="3343">
          <cell r="A3343">
            <v>1543602</v>
          </cell>
          <cell r="B3343" t="str">
            <v>15</v>
          </cell>
          <cell r="C3343" t="str">
            <v>Laurentides</v>
          </cell>
          <cell r="D3343" t="str">
            <v>Bilodeau(Rosaire)</v>
          </cell>
          <cell r="F3343" t="str">
            <v>114, rang 4 Gravel, R.R. 3</v>
          </cell>
          <cell r="G3343" t="str">
            <v>Ferme-Neuve</v>
          </cell>
          <cell r="H3343" t="str">
            <v>J0W1C0</v>
          </cell>
          <cell r="I3343">
            <v>819</v>
          </cell>
          <cell r="J3343">
            <v>5873972</v>
          </cell>
          <cell r="K3343">
            <v>43</v>
          </cell>
          <cell r="L3343">
            <v>6535</v>
          </cell>
          <cell r="M3343">
            <v>35</v>
          </cell>
          <cell r="N3343">
            <v>10326</v>
          </cell>
        </row>
        <row r="3344">
          <cell r="A3344">
            <v>1543636</v>
          </cell>
          <cell r="B3344" t="str">
            <v>07</v>
          </cell>
          <cell r="C3344" t="str">
            <v>Outaouais</v>
          </cell>
          <cell r="D3344" t="str">
            <v>Blais(Denis)</v>
          </cell>
          <cell r="F3344" t="str">
            <v>1048, route 321 Nord</v>
          </cell>
          <cell r="G3344" t="str">
            <v>Saint-André-Avellin</v>
          </cell>
          <cell r="H3344" t="str">
            <v>J0V1W0</v>
          </cell>
          <cell r="I3344">
            <v>819</v>
          </cell>
          <cell r="J3344">
            <v>9832667</v>
          </cell>
          <cell r="K3344">
            <v>57</v>
          </cell>
          <cell r="L3344">
            <v>4751</v>
          </cell>
          <cell r="M3344">
            <v>54</v>
          </cell>
          <cell r="N3344">
            <v>7827</v>
          </cell>
        </row>
        <row r="3345">
          <cell r="A3345">
            <v>1543651</v>
          </cell>
          <cell r="B3345" t="str">
            <v>07</v>
          </cell>
          <cell r="C3345" t="str">
            <v>Outaouais</v>
          </cell>
          <cell r="D3345" t="str">
            <v>Blanchard(Michel)</v>
          </cell>
          <cell r="F3345" t="str">
            <v>128, rang Ste-Augustine</v>
          </cell>
          <cell r="G3345" t="str">
            <v>Notre-Dame-de-la-Paix</v>
          </cell>
          <cell r="H3345" t="str">
            <v>J0V1P0</v>
          </cell>
          <cell r="I3345">
            <v>819</v>
          </cell>
          <cell r="J3345">
            <v>9831255</v>
          </cell>
          <cell r="K3345">
            <v>19</v>
          </cell>
          <cell r="L3345">
            <v>1471</v>
          </cell>
          <cell r="M3345">
            <v>17</v>
          </cell>
          <cell r="N3345">
            <v>3179</v>
          </cell>
        </row>
        <row r="3346">
          <cell r="A3346">
            <v>1543784</v>
          </cell>
          <cell r="B3346" t="str">
            <v>09</v>
          </cell>
          <cell r="C3346" t="str">
            <v>Cote-Nord</v>
          </cell>
          <cell r="D3346" t="str">
            <v>Ferme Heppell &amp; Maltais inc.</v>
          </cell>
          <cell r="E3346" t="str">
            <v>Heppell(Lorrain)</v>
          </cell>
          <cell r="F3346" t="str">
            <v>2327, Rang 2, C.P. 129</v>
          </cell>
          <cell r="G3346" t="str">
            <v>Ragueneau</v>
          </cell>
          <cell r="H3346" t="str">
            <v>G0H1S0</v>
          </cell>
          <cell r="I3346">
            <v>418</v>
          </cell>
          <cell r="J3346">
            <v>5672043</v>
          </cell>
          <cell r="K3346">
            <v>21</v>
          </cell>
          <cell r="L3346">
            <v>3107</v>
          </cell>
          <cell r="M3346">
            <v>20</v>
          </cell>
        </row>
        <row r="3347">
          <cell r="A3347">
            <v>1543859</v>
          </cell>
          <cell r="B3347" t="str">
            <v>12</v>
          </cell>
          <cell r="C3347" t="str">
            <v>Chaudière-Appalaches</v>
          </cell>
          <cell r="D3347" t="str">
            <v>Veilleux(Roger)</v>
          </cell>
          <cell r="F3347" t="str">
            <v>1299, Rang 8</v>
          </cell>
          <cell r="G3347" t="str">
            <v>Saint-Côme-Linière</v>
          </cell>
          <cell r="H3347" t="str">
            <v>G0M1J0</v>
          </cell>
          <cell r="I3347">
            <v>418</v>
          </cell>
          <cell r="J3347">
            <v>6853282</v>
          </cell>
          <cell r="K3347">
            <v>57</v>
          </cell>
          <cell r="L3347">
            <v>1413</v>
          </cell>
          <cell r="M3347">
            <v>41</v>
          </cell>
          <cell r="N3347">
            <v>5898</v>
          </cell>
        </row>
        <row r="3348">
          <cell r="A3348">
            <v>1543933</v>
          </cell>
          <cell r="B3348" t="str">
            <v>12</v>
          </cell>
          <cell r="C3348" t="str">
            <v>Chaudière-Appalaches</v>
          </cell>
          <cell r="D3348" t="str">
            <v>Les entreprises Jocelyn Veilleux inc.</v>
          </cell>
          <cell r="E3348" t="str">
            <v>Veilleux(Jocelyn)</v>
          </cell>
          <cell r="F3348" t="str">
            <v>516, 10e Rue Est, C.P. 541</v>
          </cell>
          <cell r="G3348" t="str">
            <v>La Guadeloupe</v>
          </cell>
          <cell r="H3348" t="str">
            <v>G0M1G0</v>
          </cell>
          <cell r="I3348">
            <v>418</v>
          </cell>
          <cell r="J3348">
            <v>4596618</v>
          </cell>
          <cell r="K3348">
            <v>13</v>
          </cell>
          <cell r="L3348">
            <v>3404</v>
          </cell>
        </row>
        <row r="3349">
          <cell r="A3349">
            <v>1544246</v>
          </cell>
          <cell r="B3349" t="str">
            <v>15</v>
          </cell>
          <cell r="C3349" t="str">
            <v>Laurentides</v>
          </cell>
          <cell r="D3349" t="str">
            <v>Doig-Harland(Marilyn)</v>
          </cell>
          <cell r="F3349" t="str">
            <v>2317 Main St.</v>
          </cell>
          <cell r="G3349" t="str">
            <v>Lachute</v>
          </cell>
          <cell r="H3349" t="str">
            <v>J8H3W7</v>
          </cell>
          <cell r="I3349">
            <v>450</v>
          </cell>
          <cell r="J3349">
            <v>5625790</v>
          </cell>
          <cell r="K3349">
            <v>18</v>
          </cell>
          <cell r="L3349">
            <v>680</v>
          </cell>
          <cell r="M3349">
            <v>20</v>
          </cell>
        </row>
        <row r="3350">
          <cell r="A3350">
            <v>1544477</v>
          </cell>
          <cell r="B3350" t="str">
            <v>15</v>
          </cell>
          <cell r="C3350" t="str">
            <v>Laurentides</v>
          </cell>
          <cell r="D3350" t="str">
            <v>Fleurant(Thérèse)</v>
          </cell>
          <cell r="F3350" t="str">
            <v>49, chemin de la Pipe à Chagasso</v>
          </cell>
          <cell r="G3350" t="str">
            <v>Arundel</v>
          </cell>
          <cell r="H3350" t="str">
            <v>J0T1A0</v>
          </cell>
          <cell r="I3350">
            <v>819</v>
          </cell>
          <cell r="J3350">
            <v>6879323</v>
          </cell>
          <cell r="K3350">
            <v>16</v>
          </cell>
          <cell r="L3350">
            <v>4966</v>
          </cell>
        </row>
        <row r="3351">
          <cell r="A3351">
            <v>1544535</v>
          </cell>
          <cell r="B3351" t="str">
            <v>15</v>
          </cell>
          <cell r="C3351" t="str">
            <v>Laurentides</v>
          </cell>
          <cell r="D3351" t="str">
            <v>Fox(John E.)</v>
          </cell>
          <cell r="F3351" t="str">
            <v>64, ch. de la Rivière Maskinongé</v>
          </cell>
          <cell r="G3351" t="str">
            <v>Harrington</v>
          </cell>
          <cell r="H3351" t="str">
            <v>J8G2S4</v>
          </cell>
          <cell r="I3351">
            <v>819</v>
          </cell>
          <cell r="J3351">
            <v>2423445</v>
          </cell>
          <cell r="K3351">
            <v>22</v>
          </cell>
          <cell r="M3351">
            <v>22</v>
          </cell>
          <cell r="N3351">
            <v>4063</v>
          </cell>
        </row>
        <row r="3352">
          <cell r="A3352">
            <v>1544543</v>
          </cell>
          <cell r="B3352" t="str">
            <v>01</v>
          </cell>
          <cell r="C3352" t="str">
            <v>Bas-Saint-Laurent</v>
          </cell>
          <cell r="D3352" t="str">
            <v>Ferme Kana, senc</v>
          </cell>
          <cell r="E3352" t="str">
            <v>Boulet(Karl)</v>
          </cell>
          <cell r="F3352" t="str">
            <v>165, route 132 Est</v>
          </cell>
          <cell r="G3352" t="str">
            <v>Saint-André</v>
          </cell>
          <cell r="H3352" t="str">
            <v>G0L2H0</v>
          </cell>
          <cell r="I3352">
            <v>418</v>
          </cell>
          <cell r="J3352">
            <v>4931087</v>
          </cell>
          <cell r="L3352">
            <v>3970</v>
          </cell>
          <cell r="N3352">
            <v>3937</v>
          </cell>
        </row>
        <row r="3353">
          <cell r="A3353">
            <v>1544584</v>
          </cell>
          <cell r="B3353" t="str">
            <v>15</v>
          </cell>
          <cell r="C3353" t="str">
            <v>Laurentides</v>
          </cell>
          <cell r="D3353" t="str">
            <v>Gascon(Marc)</v>
          </cell>
          <cell r="F3353" t="str">
            <v>17201 côte St-Pierre</v>
          </cell>
          <cell r="G3353" t="str">
            <v>Mirabel</v>
          </cell>
          <cell r="H3353" t="str">
            <v>J7J1P4</v>
          </cell>
          <cell r="I3353">
            <v>450</v>
          </cell>
          <cell r="J3353">
            <v>4304482</v>
          </cell>
          <cell r="K3353">
            <v>19</v>
          </cell>
          <cell r="L3353">
            <v>2558</v>
          </cell>
          <cell r="M3353">
            <v>17</v>
          </cell>
          <cell r="N3353">
            <v>1839</v>
          </cell>
        </row>
        <row r="3354">
          <cell r="A3354">
            <v>1544667</v>
          </cell>
          <cell r="B3354" t="str">
            <v>15</v>
          </cell>
          <cell r="C3354" t="str">
            <v>Laurentides</v>
          </cell>
          <cell r="D3354" t="str">
            <v>Gibbon(Gordon Mc)</v>
          </cell>
          <cell r="E3354" t="str">
            <v>Gibbon(Gordon Mc)</v>
          </cell>
          <cell r="F3354" t="str">
            <v>8426, chemin des Sources</v>
          </cell>
          <cell r="G3354" t="str">
            <v>Mirabel</v>
          </cell>
          <cell r="H3354" t="str">
            <v>J7N3B1</v>
          </cell>
          <cell r="I3354">
            <v>450</v>
          </cell>
          <cell r="J3354">
            <v>5626313</v>
          </cell>
          <cell r="K3354">
            <v>44</v>
          </cell>
          <cell r="L3354">
            <v>8731</v>
          </cell>
          <cell r="M3354">
            <v>38</v>
          </cell>
          <cell r="N3354">
            <v>4754</v>
          </cell>
        </row>
        <row r="3355">
          <cell r="A3355">
            <v>1544717</v>
          </cell>
          <cell r="B3355" t="str">
            <v>03</v>
          </cell>
          <cell r="C3355" t="str">
            <v>Capitale-Nationale</v>
          </cell>
          <cell r="D3355" t="str">
            <v>Ferme Martel 1999 inc.</v>
          </cell>
          <cell r="E3355" t="str">
            <v>Martel(André et Serge)</v>
          </cell>
          <cell r="F3355" t="str">
            <v>1715, boul. de Comporté</v>
          </cell>
          <cell r="G3355" t="str">
            <v>La Malbaie</v>
          </cell>
          <cell r="H3355" t="str">
            <v>G5A1P3</v>
          </cell>
          <cell r="I3355">
            <v>418</v>
          </cell>
          <cell r="J3355">
            <v>6653023</v>
          </cell>
          <cell r="K3355">
            <v>101</v>
          </cell>
          <cell r="L3355">
            <v>29662</v>
          </cell>
          <cell r="M3355">
            <v>109</v>
          </cell>
          <cell r="N3355">
            <v>9675</v>
          </cell>
        </row>
        <row r="3356">
          <cell r="A3356">
            <v>1544733</v>
          </cell>
          <cell r="B3356" t="str">
            <v>15</v>
          </cell>
          <cell r="C3356" t="str">
            <v>Laurentides</v>
          </cell>
          <cell r="D3356" t="str">
            <v>Giroux(Robert)</v>
          </cell>
          <cell r="F3356" t="str">
            <v>551, route du Long Sault</v>
          </cell>
          <cell r="G3356" t="str">
            <v>Saint-André-d'Argenteuil</v>
          </cell>
          <cell r="H3356" t="str">
            <v>J0V1X0</v>
          </cell>
          <cell r="I3356">
            <v>450</v>
          </cell>
          <cell r="J3356">
            <v>5378264</v>
          </cell>
          <cell r="K3356">
            <v>16</v>
          </cell>
          <cell r="L3356">
            <v>519</v>
          </cell>
          <cell r="M3356">
            <v>17</v>
          </cell>
        </row>
        <row r="3357">
          <cell r="A3357">
            <v>1544824</v>
          </cell>
          <cell r="B3357" t="str">
            <v>01</v>
          </cell>
          <cell r="C3357" t="str">
            <v>Bas-Saint-Laurent</v>
          </cell>
          <cell r="D3357" t="str">
            <v>Mägerli Beaulieu(Corinne)</v>
          </cell>
          <cell r="F3357" t="str">
            <v>245 rang 1 Est</v>
          </cell>
          <cell r="G3357" t="str">
            <v>Saint-Fabien</v>
          </cell>
          <cell r="H3357" t="str">
            <v>G0L2Z0</v>
          </cell>
          <cell r="I3357">
            <v>418</v>
          </cell>
          <cell r="J3357">
            <v>8692140</v>
          </cell>
          <cell r="K3357">
            <v>22</v>
          </cell>
          <cell r="L3357">
            <v>5081</v>
          </cell>
          <cell r="M3357">
            <v>26</v>
          </cell>
          <cell r="N3357">
            <v>2666</v>
          </cell>
        </row>
        <row r="3358">
          <cell r="A3358">
            <v>1544949</v>
          </cell>
          <cell r="B3358" t="str">
            <v>01</v>
          </cell>
          <cell r="C3358" t="str">
            <v>Bas-Saint-Laurent</v>
          </cell>
          <cell r="D3358" t="str">
            <v>Ferme C. et Y. Labonté</v>
          </cell>
          <cell r="E3358" t="str">
            <v>Labonté(Claude)</v>
          </cell>
          <cell r="F3358" t="str">
            <v>741 Notre-Dame-des-Champs - Sully</v>
          </cell>
          <cell r="G3358" t="str">
            <v>Pohénégamook</v>
          </cell>
          <cell r="H3358" t="str">
            <v>G0L1J0</v>
          </cell>
          <cell r="I3358">
            <v>418</v>
          </cell>
          <cell r="J3358">
            <v>8932408</v>
          </cell>
          <cell r="K3358">
            <v>23</v>
          </cell>
          <cell r="L3358">
            <v>7760</v>
          </cell>
          <cell r="M3358">
            <v>21</v>
          </cell>
          <cell r="N3358">
            <v>6536</v>
          </cell>
        </row>
        <row r="3359">
          <cell r="A3359">
            <v>1544972</v>
          </cell>
          <cell r="B3359" t="str">
            <v>04</v>
          </cell>
          <cell r="C3359" t="str">
            <v>Mauricie</v>
          </cell>
          <cell r="D3359" t="str">
            <v>Ricard(Jean-Pierre)</v>
          </cell>
          <cell r="F3359" t="str">
            <v>1300, Brodeur</v>
          </cell>
          <cell r="G3359" t="str">
            <v>Saint-Paulin</v>
          </cell>
          <cell r="H3359" t="str">
            <v>J0K3G0</v>
          </cell>
          <cell r="I3359">
            <v>819</v>
          </cell>
          <cell r="J3359">
            <v>2683365</v>
          </cell>
          <cell r="K3359">
            <v>38</v>
          </cell>
          <cell r="M3359">
            <v>39</v>
          </cell>
          <cell r="N3359">
            <v>2516</v>
          </cell>
        </row>
        <row r="3360">
          <cell r="A3360">
            <v>1545011</v>
          </cell>
          <cell r="B3360" t="str">
            <v>04</v>
          </cell>
          <cell r="C3360" t="str">
            <v>Mauricie</v>
          </cell>
          <cell r="D3360" t="str">
            <v>Richards(Mario)</v>
          </cell>
          <cell r="F3360" t="str">
            <v>677 route 155 Sud</v>
          </cell>
          <cell r="G3360" t="str">
            <v>La Tuque</v>
          </cell>
          <cell r="H3360" t="str">
            <v>G9X3N8</v>
          </cell>
          <cell r="I3360">
            <v>819</v>
          </cell>
          <cell r="J3360">
            <v>5236915</v>
          </cell>
          <cell r="K3360">
            <v>16</v>
          </cell>
          <cell r="L3360">
            <v>839</v>
          </cell>
          <cell r="M3360">
            <v>21</v>
          </cell>
          <cell r="N3360">
            <v>1508</v>
          </cell>
        </row>
        <row r="3361">
          <cell r="A3361">
            <v>1545037</v>
          </cell>
          <cell r="B3361" t="str">
            <v>04</v>
          </cell>
          <cell r="C3361" t="str">
            <v>Mauricie</v>
          </cell>
          <cell r="D3361" t="str">
            <v>Ringuette(Yves)</v>
          </cell>
          <cell r="F3361" t="str">
            <v>1265, Clovis Hébert</v>
          </cell>
          <cell r="G3361" t="str">
            <v>Shawinigan-Sud</v>
          </cell>
          <cell r="H3361" t="str">
            <v>G9P5G1</v>
          </cell>
          <cell r="I3361">
            <v>819</v>
          </cell>
          <cell r="J3361">
            <v>5362030</v>
          </cell>
          <cell r="K3361">
            <v>14</v>
          </cell>
          <cell r="L3361">
            <v>263</v>
          </cell>
        </row>
        <row r="3362">
          <cell r="A3362">
            <v>1545045</v>
          </cell>
          <cell r="B3362" t="str">
            <v>04</v>
          </cell>
          <cell r="C3362" t="str">
            <v>Mauricie</v>
          </cell>
          <cell r="D3362" t="str">
            <v>Rivard(Laurier)</v>
          </cell>
          <cell r="F3362" t="str">
            <v>20, rang Sud, R.R.4</v>
          </cell>
          <cell r="G3362" t="str">
            <v>Sainte-Geneviève-de-Batiscan</v>
          </cell>
          <cell r="H3362" t="str">
            <v>G0X2R0</v>
          </cell>
          <cell r="I3362">
            <v>418</v>
          </cell>
          <cell r="J3362">
            <v>3622675</v>
          </cell>
          <cell r="K3362">
            <v>32</v>
          </cell>
          <cell r="L3362">
            <v>2592</v>
          </cell>
          <cell r="M3362">
            <v>29</v>
          </cell>
          <cell r="N3362">
            <v>340</v>
          </cell>
        </row>
        <row r="3363">
          <cell r="A3363">
            <v>1545052</v>
          </cell>
          <cell r="B3363" t="str">
            <v>15</v>
          </cell>
          <cell r="C3363" t="str">
            <v>Laurentides</v>
          </cell>
          <cell r="D3363" t="str">
            <v>Marleau(François)</v>
          </cell>
          <cell r="F3363" t="str">
            <v>3777, Route l'Ascension</v>
          </cell>
          <cell r="G3363" t="str">
            <v>Riviere-Rouge</v>
          </cell>
          <cell r="H3363" t="str">
            <v>J0T1T0</v>
          </cell>
          <cell r="I3363">
            <v>819</v>
          </cell>
          <cell r="J3363">
            <v>2757027</v>
          </cell>
          <cell r="K3363">
            <v>64</v>
          </cell>
          <cell r="L3363">
            <v>3175</v>
          </cell>
          <cell r="M3363">
            <v>61</v>
          </cell>
          <cell r="N3363">
            <v>3175</v>
          </cell>
        </row>
        <row r="3364">
          <cell r="A3364">
            <v>1545086</v>
          </cell>
          <cell r="B3364" t="str">
            <v>15</v>
          </cell>
          <cell r="C3364" t="str">
            <v>Laurentides</v>
          </cell>
          <cell r="D3364" t="str">
            <v>Boivin(Michel)</v>
          </cell>
          <cell r="F3364" t="str">
            <v>70, rang 4, Wurtele</v>
          </cell>
          <cell r="G3364" t="str">
            <v>Ferme-Neuve</v>
          </cell>
          <cell r="H3364" t="str">
            <v>J0W1C0</v>
          </cell>
          <cell r="I3364">
            <v>819</v>
          </cell>
          <cell r="J3364">
            <v>5874723</v>
          </cell>
          <cell r="K3364">
            <v>40</v>
          </cell>
          <cell r="L3364">
            <v>3055</v>
          </cell>
          <cell r="M3364">
            <v>30</v>
          </cell>
          <cell r="N3364">
            <v>8730</v>
          </cell>
        </row>
        <row r="3365">
          <cell r="A3365">
            <v>1545227</v>
          </cell>
          <cell r="B3365" t="str">
            <v>07</v>
          </cell>
          <cell r="C3365" t="str">
            <v>Outaouais</v>
          </cell>
          <cell r="D3365" t="str">
            <v>Bouladier(Germain)</v>
          </cell>
          <cell r="F3365" t="str">
            <v>16, ch. de la Lièvre</v>
          </cell>
          <cell r="G3365" t="str">
            <v>Val-des-Monts</v>
          </cell>
          <cell r="H3365" t="str">
            <v>J8N3B8</v>
          </cell>
          <cell r="I3365">
            <v>819</v>
          </cell>
          <cell r="J3365">
            <v>7662313</v>
          </cell>
          <cell r="K3365">
            <v>17</v>
          </cell>
          <cell r="L3365">
            <v>1761</v>
          </cell>
          <cell r="M3365">
            <v>17</v>
          </cell>
          <cell r="N3365">
            <v>1761</v>
          </cell>
        </row>
        <row r="3366">
          <cell r="A3366">
            <v>1545250</v>
          </cell>
          <cell r="B3366" t="str">
            <v>16</v>
          </cell>
          <cell r="C3366" t="str">
            <v>Montérégie</v>
          </cell>
          <cell r="D3366" t="str">
            <v>Honourable John Howard Gomery</v>
          </cell>
          <cell r="E3366" t="str">
            <v>Gomery(John H.)</v>
          </cell>
          <cell r="F3366" t="str">
            <v>533, route 203</v>
          </cell>
          <cell r="G3366" t="str">
            <v>Havelock</v>
          </cell>
          <cell r="H3366" t="str">
            <v>J0S2C0</v>
          </cell>
          <cell r="I3366">
            <v>450</v>
          </cell>
          <cell r="J3366">
            <v>8263231</v>
          </cell>
          <cell r="K3366">
            <v>19</v>
          </cell>
          <cell r="L3366">
            <v>577</v>
          </cell>
          <cell r="M3366">
            <v>18</v>
          </cell>
        </row>
        <row r="3367">
          <cell r="A3367">
            <v>1545284</v>
          </cell>
          <cell r="B3367" t="str">
            <v>07</v>
          </cell>
          <cell r="C3367" t="str">
            <v>Outaouais</v>
          </cell>
          <cell r="D3367" t="str">
            <v>Bourbonnais(Robert)</v>
          </cell>
          <cell r="F3367" t="str">
            <v>126, rue Gorman</v>
          </cell>
          <cell r="G3367" t="str">
            <v>Gatineau</v>
          </cell>
          <cell r="H3367" t="str">
            <v>J8L1A3</v>
          </cell>
          <cell r="I3367">
            <v>819</v>
          </cell>
          <cell r="J3367">
            <v>9865432</v>
          </cell>
          <cell r="K3367">
            <v>16</v>
          </cell>
          <cell r="L3367">
            <v>2381</v>
          </cell>
          <cell r="M3367">
            <v>16</v>
          </cell>
          <cell r="N3367">
            <v>3704</v>
          </cell>
        </row>
        <row r="3368">
          <cell r="A3368">
            <v>1545466</v>
          </cell>
          <cell r="B3368" t="str">
            <v>17</v>
          </cell>
          <cell r="C3368" t="str">
            <v>Centre-du-Québec</v>
          </cell>
          <cell r="D3368" t="str">
            <v>Dubois Luc &amp; Isabelle Carole</v>
          </cell>
          <cell r="E3368" t="str">
            <v>Isabelle(Luc Dubois &amp; Carole)</v>
          </cell>
          <cell r="F3368" t="str">
            <v>169, rue Principale</v>
          </cell>
          <cell r="G3368" t="str">
            <v>Sainte-Sophie-d'Halifax</v>
          </cell>
          <cell r="H3368" t="str">
            <v>G0P1L0</v>
          </cell>
          <cell r="I3368">
            <v>819</v>
          </cell>
          <cell r="J3368">
            <v>3623889</v>
          </cell>
          <cell r="K3368">
            <v>47</v>
          </cell>
          <cell r="L3368">
            <v>10560</v>
          </cell>
          <cell r="M3368">
            <v>44</v>
          </cell>
          <cell r="N3368">
            <v>9312</v>
          </cell>
        </row>
        <row r="3369">
          <cell r="A3369">
            <v>1545672</v>
          </cell>
          <cell r="B3369" t="str">
            <v>16</v>
          </cell>
          <cell r="C3369" t="str">
            <v>Montérégie</v>
          </cell>
          <cell r="D3369" t="str">
            <v>Blake Hooker inc.</v>
          </cell>
          <cell r="E3369" t="str">
            <v>Hooker(Robert Blake)</v>
          </cell>
          <cell r="F3369" t="str">
            <v>147, route 201</v>
          </cell>
          <cell r="G3369" t="str">
            <v>Ormstown</v>
          </cell>
          <cell r="H3369" t="str">
            <v>J0S1K0</v>
          </cell>
          <cell r="I3369">
            <v>450</v>
          </cell>
          <cell r="J3369">
            <v>8293533</v>
          </cell>
          <cell r="K3369">
            <v>12</v>
          </cell>
          <cell r="L3369">
            <v>1021</v>
          </cell>
        </row>
        <row r="3370">
          <cell r="A3370">
            <v>1546126</v>
          </cell>
          <cell r="B3370" t="str">
            <v>07</v>
          </cell>
          <cell r="C3370" t="str">
            <v>Outaouais</v>
          </cell>
          <cell r="D3370" t="str">
            <v>Bradford(Delbert)</v>
          </cell>
          <cell r="F3370" t="str">
            <v>8161, 5e concession, Quyon</v>
          </cell>
          <cell r="G3370" t="str">
            <v>Pontiac</v>
          </cell>
          <cell r="H3370" t="str">
            <v>J0X2V0</v>
          </cell>
          <cell r="I3370">
            <v>819</v>
          </cell>
          <cell r="J3370">
            <v>4581644</v>
          </cell>
          <cell r="K3370">
            <v>30</v>
          </cell>
          <cell r="L3370">
            <v>2425</v>
          </cell>
          <cell r="M3370">
            <v>30</v>
          </cell>
          <cell r="N3370">
            <v>340</v>
          </cell>
        </row>
        <row r="3371">
          <cell r="A3371">
            <v>1546142</v>
          </cell>
          <cell r="B3371" t="str">
            <v>14</v>
          </cell>
          <cell r="C3371" t="str">
            <v>Lanaudière</v>
          </cell>
          <cell r="D3371" t="str">
            <v>Denis(Marcel)</v>
          </cell>
          <cell r="F3371" t="str">
            <v>258, rang Rivière Sud</v>
          </cell>
          <cell r="G3371" t="str">
            <v>Saint-Lin-Laurentides</v>
          </cell>
          <cell r="H3371" t="str">
            <v>J5M2A1</v>
          </cell>
          <cell r="I3371">
            <v>450</v>
          </cell>
          <cell r="J3371">
            <v>4396325</v>
          </cell>
          <cell r="K3371">
            <v>25</v>
          </cell>
          <cell r="L3371">
            <v>973</v>
          </cell>
        </row>
        <row r="3372">
          <cell r="A3372">
            <v>1546167</v>
          </cell>
          <cell r="B3372" t="str">
            <v>15</v>
          </cell>
          <cell r="C3372" t="str">
            <v>Laurentides</v>
          </cell>
          <cell r="D3372" t="str">
            <v>Heatlie(James A.)</v>
          </cell>
          <cell r="F3372" t="str">
            <v>1148, Staynerville West</v>
          </cell>
          <cell r="G3372" t="str">
            <v>Brownsburg-Chatham</v>
          </cell>
          <cell r="H3372" t="str">
            <v>J8G1S1</v>
          </cell>
          <cell r="I3372">
            <v>450</v>
          </cell>
          <cell r="J3372">
            <v>5336124</v>
          </cell>
          <cell r="K3372">
            <v>25</v>
          </cell>
          <cell r="L3372">
            <v>2067</v>
          </cell>
          <cell r="M3372">
            <v>27</v>
          </cell>
        </row>
        <row r="3373">
          <cell r="A3373">
            <v>1546407</v>
          </cell>
          <cell r="B3373" t="str">
            <v>15</v>
          </cell>
          <cell r="C3373" t="str">
            <v>Laurentides</v>
          </cell>
          <cell r="D3373" t="str">
            <v>Hodge(Winston)</v>
          </cell>
          <cell r="F3373" t="str">
            <v>1325 Coteau des Hêtres</v>
          </cell>
          <cell r="G3373" t="str">
            <v>Saint-André-d'Argenteuil</v>
          </cell>
          <cell r="H3373" t="str">
            <v>J0V1X0</v>
          </cell>
          <cell r="I3373">
            <v>450</v>
          </cell>
          <cell r="J3373">
            <v>5628365</v>
          </cell>
          <cell r="K3373">
            <v>24</v>
          </cell>
          <cell r="L3373">
            <v>9813</v>
          </cell>
          <cell r="M3373">
            <v>22</v>
          </cell>
          <cell r="N3373">
            <v>9115</v>
          </cell>
        </row>
        <row r="3374">
          <cell r="A3374">
            <v>1546472</v>
          </cell>
          <cell r="B3374" t="str">
            <v>12</v>
          </cell>
          <cell r="C3374" t="str">
            <v>Chaudière-Appalaches</v>
          </cell>
          <cell r="D3374" t="str">
            <v>Desjardins Germain &amp; Fons Doris</v>
          </cell>
          <cell r="F3374" t="str">
            <v>444, 4e rang Est</v>
          </cell>
          <cell r="G3374" t="str">
            <v>Saint-Janvier-de-Joly</v>
          </cell>
          <cell r="H3374" t="str">
            <v>G0S1M0</v>
          </cell>
          <cell r="I3374">
            <v>418</v>
          </cell>
          <cell r="J3374">
            <v>7285148</v>
          </cell>
          <cell r="K3374">
            <v>36</v>
          </cell>
          <cell r="L3374">
            <v>7546</v>
          </cell>
          <cell r="M3374">
            <v>35</v>
          </cell>
          <cell r="N3374">
            <v>7226</v>
          </cell>
        </row>
        <row r="3375">
          <cell r="A3375">
            <v>1546498</v>
          </cell>
          <cell r="B3375" t="str">
            <v>15</v>
          </cell>
          <cell r="C3375" t="str">
            <v>Laurentides</v>
          </cell>
          <cell r="D3375" t="str">
            <v>Kirk(Norman)</v>
          </cell>
          <cell r="F3375" t="str">
            <v>588, rue Kirk</v>
          </cell>
          <cell r="G3375" t="str">
            <v>Sainte-Sophie</v>
          </cell>
          <cell r="H3375" t="str">
            <v>J5J1J5</v>
          </cell>
          <cell r="I3375">
            <v>450</v>
          </cell>
          <cell r="J3375">
            <v>4364928</v>
          </cell>
          <cell r="K3375">
            <v>44</v>
          </cell>
          <cell r="L3375">
            <v>3543</v>
          </cell>
          <cell r="M3375">
            <v>48</v>
          </cell>
          <cell r="N3375">
            <v>2506</v>
          </cell>
        </row>
        <row r="3376">
          <cell r="A3376">
            <v>1546506</v>
          </cell>
          <cell r="B3376" t="str">
            <v>15</v>
          </cell>
          <cell r="C3376" t="str">
            <v>Laurentides</v>
          </cell>
          <cell r="D3376" t="str">
            <v>Kroitor(Stéphanie)</v>
          </cell>
          <cell r="F3376" t="str">
            <v>780, ch. de la Rouge</v>
          </cell>
          <cell r="G3376" t="str">
            <v>Harrington</v>
          </cell>
          <cell r="H3376" t="str">
            <v>J8G2S7</v>
          </cell>
          <cell r="I3376">
            <v>819</v>
          </cell>
          <cell r="J3376">
            <v>6879420</v>
          </cell>
          <cell r="K3376">
            <v>14</v>
          </cell>
          <cell r="L3376">
            <v>1615</v>
          </cell>
        </row>
        <row r="3377">
          <cell r="A3377">
            <v>1546514</v>
          </cell>
          <cell r="B3377" t="str">
            <v>15</v>
          </cell>
          <cell r="C3377" t="str">
            <v>Laurentides</v>
          </cell>
          <cell r="D3377" t="str">
            <v>Kuchar(Joseph)</v>
          </cell>
          <cell r="E3377" t="str">
            <v>Albert(Réjean)</v>
          </cell>
          <cell r="F3377" t="str">
            <v>1056, chemin de la Station</v>
          </cell>
          <cell r="G3377" t="str">
            <v>La Conception</v>
          </cell>
          <cell r="H3377" t="str">
            <v>J0T1M0</v>
          </cell>
          <cell r="I3377">
            <v>819</v>
          </cell>
          <cell r="J3377">
            <v>6863335</v>
          </cell>
          <cell r="K3377">
            <v>29</v>
          </cell>
          <cell r="L3377">
            <v>635</v>
          </cell>
          <cell r="M3377">
            <v>27</v>
          </cell>
        </row>
        <row r="3378">
          <cell r="A3378">
            <v>1546589</v>
          </cell>
          <cell r="B3378" t="str">
            <v>16</v>
          </cell>
          <cell r="C3378" t="str">
            <v>Montérégie</v>
          </cell>
          <cell r="D3378" t="str">
            <v>Ferme porcine J.P.S.D. inc.</v>
          </cell>
          <cell r="E3378" t="str">
            <v>Berthiaume(Daniel &amp; Shirley)</v>
          </cell>
          <cell r="F3378" t="str">
            <v>2772, rang 2</v>
          </cell>
          <cell r="G3378" t="str">
            <v>Sainte-Justine-de-Newton</v>
          </cell>
          <cell r="H3378" t="str">
            <v>J0P1T0</v>
          </cell>
          <cell r="I3378">
            <v>450</v>
          </cell>
          <cell r="J3378">
            <v>7643367</v>
          </cell>
          <cell r="K3378">
            <v>30</v>
          </cell>
          <cell r="L3378">
            <v>873</v>
          </cell>
          <cell r="M3378">
            <v>18</v>
          </cell>
          <cell r="N3378">
            <v>1585</v>
          </cell>
        </row>
        <row r="3379">
          <cell r="A3379">
            <v>1546761</v>
          </cell>
          <cell r="B3379" t="str">
            <v>07</v>
          </cell>
          <cell r="C3379" t="str">
            <v>Outaouais</v>
          </cell>
          <cell r="D3379" t="str">
            <v>Brown(Rick)</v>
          </cell>
          <cell r="F3379" t="str">
            <v>279, ch. Poisson Blanc</v>
          </cell>
          <cell r="G3379" t="str">
            <v>Gracefield</v>
          </cell>
          <cell r="H3379" t="str">
            <v>J0X1W0</v>
          </cell>
          <cell r="I3379">
            <v>819</v>
          </cell>
          <cell r="J3379">
            <v>4632619</v>
          </cell>
          <cell r="K3379">
            <v>24</v>
          </cell>
          <cell r="L3379">
            <v>2020</v>
          </cell>
          <cell r="M3379">
            <v>24</v>
          </cell>
          <cell r="N3379">
            <v>680</v>
          </cell>
        </row>
        <row r="3380">
          <cell r="A3380">
            <v>1546787</v>
          </cell>
          <cell r="B3380" t="str">
            <v>07</v>
          </cell>
          <cell r="C3380" t="str">
            <v>Outaouais</v>
          </cell>
          <cell r="D3380" t="str">
            <v>Brownlee(Brian)</v>
          </cell>
          <cell r="F3380" t="str">
            <v>C16, R.R. 2, Shawville</v>
          </cell>
          <cell r="G3380" t="str">
            <v>Clarendon</v>
          </cell>
          <cell r="H3380" t="str">
            <v>J0X2Y0</v>
          </cell>
          <cell r="I3380">
            <v>819</v>
          </cell>
          <cell r="J3380">
            <v>6473227</v>
          </cell>
          <cell r="K3380">
            <v>58</v>
          </cell>
          <cell r="M3380">
            <v>58</v>
          </cell>
        </row>
        <row r="3381">
          <cell r="A3381">
            <v>1546803</v>
          </cell>
          <cell r="B3381" t="str">
            <v>07</v>
          </cell>
          <cell r="C3381" t="str">
            <v>Outaouais</v>
          </cell>
          <cell r="D3381" t="str">
            <v>Brownlee(Don)</v>
          </cell>
          <cell r="F3381" t="str">
            <v>C458, 7th Line</v>
          </cell>
          <cell r="G3381" t="str">
            <v>Shawville</v>
          </cell>
          <cell r="H3381" t="str">
            <v>J0X2Y0</v>
          </cell>
          <cell r="I3381">
            <v>819</v>
          </cell>
          <cell r="J3381">
            <v>6473629</v>
          </cell>
          <cell r="K3381">
            <v>48</v>
          </cell>
          <cell r="L3381">
            <v>7116</v>
          </cell>
          <cell r="M3381">
            <v>42</v>
          </cell>
          <cell r="N3381">
            <v>2782</v>
          </cell>
        </row>
        <row r="3382">
          <cell r="A3382">
            <v>1546852</v>
          </cell>
          <cell r="B3382" t="str">
            <v>14</v>
          </cell>
          <cell r="C3382" t="str">
            <v>Lanaudière</v>
          </cell>
          <cell r="D3382" t="str">
            <v>Desroches(Anna)</v>
          </cell>
          <cell r="F3382" t="str">
            <v>4231 1er rang Castell Hill</v>
          </cell>
          <cell r="G3382" t="str">
            <v>Saint-Félix-de-Valois</v>
          </cell>
          <cell r="H3382" t="str">
            <v>J0K2M0</v>
          </cell>
          <cell r="I3382">
            <v>450</v>
          </cell>
          <cell r="J3382">
            <v>8895420</v>
          </cell>
          <cell r="K3382">
            <v>27</v>
          </cell>
          <cell r="L3382">
            <v>4404</v>
          </cell>
          <cell r="M3382">
            <v>26</v>
          </cell>
          <cell r="N3382">
            <v>6077</v>
          </cell>
        </row>
        <row r="3383">
          <cell r="A3383">
            <v>1546910</v>
          </cell>
          <cell r="B3383" t="str">
            <v>14</v>
          </cell>
          <cell r="C3383" t="str">
            <v>Lanaudière</v>
          </cell>
          <cell r="D3383" t="str">
            <v>Desrosiers(Jean-Claude)</v>
          </cell>
          <cell r="F3383" t="str">
            <v>1320 5e Rang</v>
          </cell>
          <cell r="G3383" t="str">
            <v>Saint-Ambroise-de-Kildare</v>
          </cell>
          <cell r="H3383" t="str">
            <v>J0K1C0</v>
          </cell>
          <cell r="I3383">
            <v>450</v>
          </cell>
          <cell r="J3383">
            <v>7520523</v>
          </cell>
          <cell r="K3383">
            <v>48</v>
          </cell>
          <cell r="L3383">
            <v>7484</v>
          </cell>
          <cell r="M3383">
            <v>41</v>
          </cell>
          <cell r="N3383">
            <v>7374</v>
          </cell>
        </row>
        <row r="3384">
          <cell r="A3384">
            <v>1547033</v>
          </cell>
          <cell r="B3384" t="str">
            <v>14</v>
          </cell>
          <cell r="C3384" t="str">
            <v>Lanaudière</v>
          </cell>
          <cell r="D3384" t="str">
            <v>Drainville(Martin)</v>
          </cell>
          <cell r="F3384" t="str">
            <v>21, Curé Bonin</v>
          </cell>
          <cell r="G3384" t="str">
            <v>Saint-Thomas</v>
          </cell>
          <cell r="H3384" t="str">
            <v>J0K3L0</v>
          </cell>
          <cell r="I3384">
            <v>450</v>
          </cell>
          <cell r="J3384">
            <v>7609492</v>
          </cell>
          <cell r="K3384">
            <v>87</v>
          </cell>
          <cell r="L3384">
            <v>27783</v>
          </cell>
          <cell r="M3384">
            <v>82</v>
          </cell>
        </row>
        <row r="3385">
          <cell r="A3385">
            <v>1547058</v>
          </cell>
          <cell r="B3385" t="str">
            <v>14</v>
          </cell>
          <cell r="C3385" t="str">
            <v>Lanaudière</v>
          </cell>
          <cell r="D3385" t="str">
            <v>Dubois(Marc)</v>
          </cell>
          <cell r="F3385" t="str">
            <v>1695, chemin Comtois</v>
          </cell>
          <cell r="G3385" t="str">
            <v>Terrebonne</v>
          </cell>
          <cell r="H3385" t="str">
            <v>J6X4H4</v>
          </cell>
          <cell r="I3385">
            <v>450</v>
          </cell>
          <cell r="J3385">
            <v>4779720</v>
          </cell>
          <cell r="K3385">
            <v>21</v>
          </cell>
        </row>
        <row r="3386">
          <cell r="A3386">
            <v>1547231</v>
          </cell>
          <cell r="B3386" t="str">
            <v>14</v>
          </cell>
          <cell r="C3386" t="str">
            <v>Lanaudière</v>
          </cell>
          <cell r="D3386" t="str">
            <v>Dupuis(Sylvain)</v>
          </cell>
          <cell r="F3386" t="str">
            <v>2826 rang St-Jacques</v>
          </cell>
          <cell r="G3386" t="str">
            <v>Saint-Jacques</v>
          </cell>
          <cell r="H3386" t="str">
            <v>J0K2R0</v>
          </cell>
          <cell r="I3386">
            <v>450</v>
          </cell>
          <cell r="J3386">
            <v>8393735</v>
          </cell>
          <cell r="K3386">
            <v>52</v>
          </cell>
          <cell r="L3386">
            <v>2969</v>
          </cell>
          <cell r="M3386">
            <v>50</v>
          </cell>
          <cell r="N3386">
            <v>6336</v>
          </cell>
        </row>
        <row r="3387">
          <cell r="A3387">
            <v>1547405</v>
          </cell>
          <cell r="B3387" t="str">
            <v>07</v>
          </cell>
          <cell r="C3387" t="str">
            <v>Outaouais</v>
          </cell>
          <cell r="D3387" t="str">
            <v>Cambley(Roderick Mc)</v>
          </cell>
          <cell r="E3387" t="str">
            <v>Cambley(Roderick Mc)</v>
          </cell>
          <cell r="F3387" t="str">
            <v>100, Highway 105, R.R. 1</v>
          </cell>
          <cell r="G3387" t="str">
            <v>Kazabazua</v>
          </cell>
          <cell r="H3387" t="str">
            <v>J0X1X0</v>
          </cell>
          <cell r="I3387">
            <v>819</v>
          </cell>
          <cell r="J3387">
            <v>4673134</v>
          </cell>
          <cell r="K3387">
            <v>46</v>
          </cell>
          <cell r="L3387">
            <v>6607</v>
          </cell>
          <cell r="M3387">
            <v>42</v>
          </cell>
          <cell r="N3387">
            <v>11479</v>
          </cell>
        </row>
        <row r="3388">
          <cell r="A3388">
            <v>1547546</v>
          </cell>
          <cell r="B3388" t="str">
            <v>15</v>
          </cell>
          <cell r="C3388" t="str">
            <v>Laurentides</v>
          </cell>
          <cell r="D3388" t="str">
            <v>Caron(Louis)</v>
          </cell>
          <cell r="F3388" t="str">
            <v>136, chemin des Cèdres</v>
          </cell>
          <cell r="G3388" t="str">
            <v>Notre-Dame-du-Laus</v>
          </cell>
          <cell r="H3388" t="str">
            <v>J0X2M0</v>
          </cell>
          <cell r="I3388">
            <v>819</v>
          </cell>
          <cell r="J3388">
            <v>7672906</v>
          </cell>
          <cell r="K3388">
            <v>16</v>
          </cell>
        </row>
        <row r="3389">
          <cell r="A3389">
            <v>1547595</v>
          </cell>
          <cell r="B3389" t="str">
            <v>15</v>
          </cell>
          <cell r="C3389" t="str">
            <v>Laurentides</v>
          </cell>
          <cell r="D3389" t="str">
            <v>Caron(Succession Richard)</v>
          </cell>
          <cell r="F3389" t="str">
            <v>248, chemin des Cedres</v>
          </cell>
          <cell r="G3389" t="str">
            <v>Notre-Dame-du-Laus</v>
          </cell>
          <cell r="H3389" t="str">
            <v>J0X2M0</v>
          </cell>
          <cell r="I3389">
            <v>819</v>
          </cell>
          <cell r="J3389">
            <v>7672308</v>
          </cell>
          <cell r="K3389">
            <v>18</v>
          </cell>
          <cell r="L3389">
            <v>648</v>
          </cell>
          <cell r="M3389">
            <v>21</v>
          </cell>
          <cell r="N3389">
            <v>308</v>
          </cell>
        </row>
        <row r="3390">
          <cell r="A3390">
            <v>1547694</v>
          </cell>
          <cell r="B3390" t="str">
            <v>07</v>
          </cell>
          <cell r="C3390" t="str">
            <v>Outaouais</v>
          </cell>
          <cell r="D3390" t="str">
            <v>Carrier(Réal)</v>
          </cell>
          <cell r="F3390" t="str">
            <v>830, route 317</v>
          </cell>
          <cell r="G3390" t="str">
            <v>Saint-Sixte</v>
          </cell>
          <cell r="H3390" t="str">
            <v>J0X3B0</v>
          </cell>
          <cell r="I3390">
            <v>819</v>
          </cell>
          <cell r="J3390">
            <v>9833195</v>
          </cell>
          <cell r="K3390">
            <v>240</v>
          </cell>
          <cell r="L3390">
            <v>48515</v>
          </cell>
          <cell r="M3390">
            <v>195</v>
          </cell>
          <cell r="N3390">
            <v>74274</v>
          </cell>
        </row>
        <row r="3391">
          <cell r="A3391">
            <v>1547702</v>
          </cell>
          <cell r="B3391" t="str">
            <v>04</v>
          </cell>
          <cell r="C3391" t="str">
            <v>Mauricie</v>
          </cell>
          <cell r="D3391" t="str">
            <v>Thiffault(Jean-France)</v>
          </cell>
          <cell r="F3391" t="str">
            <v>850 Les Pointes</v>
          </cell>
          <cell r="G3391" t="str">
            <v>Hérouxville</v>
          </cell>
          <cell r="H3391" t="str">
            <v>G0X1J0</v>
          </cell>
          <cell r="I3391">
            <v>418</v>
          </cell>
          <cell r="J3391">
            <v>3654279</v>
          </cell>
          <cell r="L3391">
            <v>3429</v>
          </cell>
          <cell r="N3391">
            <v>3769</v>
          </cell>
        </row>
        <row r="3392">
          <cell r="A3392">
            <v>1547710</v>
          </cell>
          <cell r="B3392" t="str">
            <v>07</v>
          </cell>
          <cell r="C3392" t="str">
            <v>Outaouais</v>
          </cell>
          <cell r="D3392" t="str">
            <v>Carroll Junior(James)</v>
          </cell>
          <cell r="F3392" t="str">
            <v>96, Martindale Road</v>
          </cell>
          <cell r="G3392" t="str">
            <v>Low</v>
          </cell>
          <cell r="H3392" t="str">
            <v>J0X2C0</v>
          </cell>
          <cell r="I3392">
            <v>819</v>
          </cell>
          <cell r="J3392">
            <v>4223477</v>
          </cell>
          <cell r="K3392">
            <v>71</v>
          </cell>
          <cell r="L3392">
            <v>6956</v>
          </cell>
          <cell r="M3392">
            <v>70</v>
          </cell>
          <cell r="N3392">
            <v>5436</v>
          </cell>
        </row>
        <row r="3393">
          <cell r="A3393">
            <v>1547769</v>
          </cell>
          <cell r="B3393" t="str">
            <v>07</v>
          </cell>
          <cell r="C3393" t="str">
            <v>Outaouais</v>
          </cell>
          <cell r="D3393" t="str">
            <v>Carroll Michaud(Succession Mary)</v>
          </cell>
          <cell r="E3393" t="str">
            <v>Michaud(Edward)</v>
          </cell>
          <cell r="F3393" t="str">
            <v>1662 Chapeau-Sheenboro Road</v>
          </cell>
          <cell r="G3393" t="str">
            <v>Chichester</v>
          </cell>
          <cell r="H3393" t="str">
            <v>J0X1M0</v>
          </cell>
          <cell r="I3393">
            <v>819</v>
          </cell>
          <cell r="J3393">
            <v>6892463</v>
          </cell>
          <cell r="K3393">
            <v>22</v>
          </cell>
          <cell r="L3393">
            <v>3368</v>
          </cell>
          <cell r="M3393">
            <v>19</v>
          </cell>
          <cell r="N3393">
            <v>3817</v>
          </cell>
        </row>
        <row r="3394">
          <cell r="A3394">
            <v>1547793</v>
          </cell>
          <cell r="B3394" t="str">
            <v>15</v>
          </cell>
          <cell r="C3394" t="str">
            <v>Laurentides</v>
          </cell>
          <cell r="D3394" t="str">
            <v>Lépine(Aimé)</v>
          </cell>
          <cell r="F3394" t="str">
            <v>27 rang Lepage</v>
          </cell>
          <cell r="G3394" t="str">
            <v>Sainte-Anne-des-Plaines</v>
          </cell>
          <cell r="H3394" t="str">
            <v>J0N1H0</v>
          </cell>
          <cell r="I3394">
            <v>450</v>
          </cell>
          <cell r="J3394">
            <v>4781848</v>
          </cell>
          <cell r="K3394">
            <v>47</v>
          </cell>
          <cell r="L3394">
            <v>2444</v>
          </cell>
          <cell r="M3394">
            <v>44</v>
          </cell>
          <cell r="N3394">
            <v>4727</v>
          </cell>
        </row>
        <row r="3395">
          <cell r="A3395">
            <v>1547892</v>
          </cell>
          <cell r="B3395" t="str">
            <v>07</v>
          </cell>
          <cell r="C3395" t="str">
            <v>Outaouais</v>
          </cell>
          <cell r="D3395" t="str">
            <v>Carroll(Herbert)</v>
          </cell>
          <cell r="F3395" t="str">
            <v>1, ch. de l'Aigle</v>
          </cell>
          <cell r="G3395" t="str">
            <v>Montcerf-Lytton</v>
          </cell>
          <cell r="H3395" t="str">
            <v>J0W1N0</v>
          </cell>
          <cell r="I3395">
            <v>819</v>
          </cell>
          <cell r="J3395">
            <v>4491891</v>
          </cell>
          <cell r="K3395">
            <v>14</v>
          </cell>
          <cell r="L3395">
            <v>2688</v>
          </cell>
          <cell r="M3395">
            <v>16</v>
          </cell>
        </row>
        <row r="3396">
          <cell r="A3396">
            <v>1547975</v>
          </cell>
          <cell r="B3396" t="str">
            <v>07</v>
          </cell>
          <cell r="C3396" t="str">
            <v>Outaouais</v>
          </cell>
          <cell r="D3396" t="str">
            <v>Carroll(Robert)</v>
          </cell>
          <cell r="E3396" t="str">
            <v>Carroll(Robert)</v>
          </cell>
          <cell r="F3396" t="str">
            <v>11 Donlan, R.R. 2, Chapeau</v>
          </cell>
          <cell r="G3396" t="str">
            <v>l'isle-aux-Allumettes</v>
          </cell>
          <cell r="H3396" t="str">
            <v>J0X1M0</v>
          </cell>
          <cell r="I3396">
            <v>819</v>
          </cell>
          <cell r="J3396">
            <v>6892510</v>
          </cell>
          <cell r="K3396">
            <v>26</v>
          </cell>
          <cell r="L3396">
            <v>576</v>
          </cell>
          <cell r="M3396">
            <v>29</v>
          </cell>
          <cell r="N3396">
            <v>1597</v>
          </cell>
        </row>
        <row r="3397">
          <cell r="A3397">
            <v>1548122</v>
          </cell>
          <cell r="B3397" t="str">
            <v>15</v>
          </cell>
          <cell r="C3397" t="str">
            <v>Laurentides</v>
          </cell>
          <cell r="D3397" t="str">
            <v>Lapointe(Jean-Claude)</v>
          </cell>
          <cell r="F3397" t="str">
            <v>19150 côte St-Pierre</v>
          </cell>
          <cell r="G3397" t="str">
            <v>Mirabel</v>
          </cell>
          <cell r="H3397" t="str">
            <v>J7J1P4</v>
          </cell>
          <cell r="I3397">
            <v>450</v>
          </cell>
          <cell r="J3397">
            <v>4350791</v>
          </cell>
          <cell r="K3397">
            <v>12</v>
          </cell>
        </row>
        <row r="3398">
          <cell r="A3398">
            <v>1548247</v>
          </cell>
          <cell r="B3398" t="str">
            <v>15</v>
          </cell>
          <cell r="C3398" t="str">
            <v>Laurentides</v>
          </cell>
          <cell r="D3398" t="str">
            <v>Laughren(Lindsay)</v>
          </cell>
          <cell r="F3398" t="str">
            <v>14 Thomson Road</v>
          </cell>
          <cell r="G3398" t="str">
            <v>Arundel</v>
          </cell>
          <cell r="H3398" t="str">
            <v>J0T1A0</v>
          </cell>
          <cell r="I3398">
            <v>819</v>
          </cell>
          <cell r="J3398">
            <v>6879572</v>
          </cell>
          <cell r="K3398">
            <v>13</v>
          </cell>
          <cell r="L3398">
            <v>1457</v>
          </cell>
          <cell r="M3398">
            <v>15</v>
          </cell>
          <cell r="N3398">
            <v>2140</v>
          </cell>
        </row>
        <row r="3399">
          <cell r="A3399">
            <v>1548288</v>
          </cell>
          <cell r="B3399" t="str">
            <v>07</v>
          </cell>
          <cell r="C3399" t="str">
            <v>Outaouais</v>
          </cell>
          <cell r="D3399" t="str">
            <v>Chabot(Michel)</v>
          </cell>
          <cell r="E3399" t="str">
            <v>Chabot(Michel)</v>
          </cell>
          <cell r="F3399" t="str">
            <v>1061, côte du Front</v>
          </cell>
          <cell r="G3399" t="str">
            <v>Montebello</v>
          </cell>
          <cell r="H3399" t="str">
            <v>J0V1L0</v>
          </cell>
          <cell r="I3399">
            <v>819</v>
          </cell>
          <cell r="J3399">
            <v>4236986</v>
          </cell>
          <cell r="K3399">
            <v>18</v>
          </cell>
          <cell r="L3399">
            <v>3977</v>
          </cell>
          <cell r="M3399">
            <v>19</v>
          </cell>
          <cell r="N3399">
            <v>4515</v>
          </cell>
        </row>
        <row r="3400">
          <cell r="A3400">
            <v>1548387</v>
          </cell>
          <cell r="B3400" t="str">
            <v>07</v>
          </cell>
          <cell r="C3400" t="str">
            <v>Outaouais</v>
          </cell>
          <cell r="D3400" t="str">
            <v>Chamberland Papineau(Thérèse)</v>
          </cell>
          <cell r="E3400" t="str">
            <v>Papineau(Denis)</v>
          </cell>
          <cell r="F3400" t="str">
            <v>578, chemin Papineau</v>
          </cell>
          <cell r="G3400" t="str">
            <v>Pontiac</v>
          </cell>
          <cell r="H3400" t="str">
            <v>J0X2G0</v>
          </cell>
          <cell r="I3400">
            <v>819</v>
          </cell>
          <cell r="J3400">
            <v>4552701</v>
          </cell>
          <cell r="K3400">
            <v>15</v>
          </cell>
          <cell r="L3400">
            <v>1501</v>
          </cell>
        </row>
        <row r="3401">
          <cell r="A3401">
            <v>1548577</v>
          </cell>
          <cell r="B3401" t="str">
            <v>04</v>
          </cell>
          <cell r="C3401" t="str">
            <v>Mauricie</v>
          </cell>
          <cell r="D3401" t="str">
            <v>Vallières(Stephane)</v>
          </cell>
          <cell r="F3401" t="str">
            <v>1885, Grand Rang</v>
          </cell>
          <cell r="G3401" t="str">
            <v>Saint-Léon-le-Grand (de Mauricie)</v>
          </cell>
          <cell r="H3401" t="str">
            <v>J0K2W0</v>
          </cell>
          <cell r="I3401">
            <v>819</v>
          </cell>
          <cell r="J3401">
            <v>2682543</v>
          </cell>
          <cell r="K3401">
            <v>34</v>
          </cell>
          <cell r="L3401">
            <v>5633</v>
          </cell>
          <cell r="M3401">
            <v>36</v>
          </cell>
          <cell r="N3401">
            <v>6890</v>
          </cell>
        </row>
        <row r="3402">
          <cell r="A3402">
            <v>1548874</v>
          </cell>
          <cell r="B3402" t="str">
            <v>15</v>
          </cell>
          <cell r="C3402" t="str">
            <v>Laurentides</v>
          </cell>
          <cell r="D3402" t="str">
            <v>Leduc(Jean-Mercier)</v>
          </cell>
          <cell r="E3402" t="str">
            <v>Leduc(Jean-Mercier)</v>
          </cell>
          <cell r="F3402" t="str">
            <v>2995, St-Charles</v>
          </cell>
          <cell r="G3402" t="str">
            <v>Montréal</v>
          </cell>
          <cell r="H3402" t="str">
            <v>H4R1B5</v>
          </cell>
          <cell r="I3402">
            <v>514</v>
          </cell>
          <cell r="J3402">
            <v>3364767</v>
          </cell>
          <cell r="K3402">
            <v>41</v>
          </cell>
          <cell r="L3402">
            <v>4423</v>
          </cell>
          <cell r="M3402">
            <v>47</v>
          </cell>
        </row>
        <row r="3403">
          <cell r="A3403">
            <v>1548940</v>
          </cell>
          <cell r="B3403" t="str">
            <v>04</v>
          </cell>
          <cell r="C3403" t="str">
            <v>Mauricie</v>
          </cell>
          <cell r="D3403" t="str">
            <v>Vincent(Rosaire)</v>
          </cell>
          <cell r="F3403" t="str">
            <v>889, chemin des Érables</v>
          </cell>
          <cell r="G3403" t="str">
            <v>Saint-Gérard-des-Laurentides</v>
          </cell>
          <cell r="H3403" t="str">
            <v>G9R1H5</v>
          </cell>
          <cell r="I3403">
            <v>819</v>
          </cell>
          <cell r="J3403">
            <v>5399318</v>
          </cell>
          <cell r="K3403">
            <v>32</v>
          </cell>
          <cell r="L3403">
            <v>6334</v>
          </cell>
          <cell r="M3403">
            <v>32</v>
          </cell>
          <cell r="N3403">
            <v>8188</v>
          </cell>
        </row>
        <row r="3404">
          <cell r="A3404">
            <v>1548973</v>
          </cell>
          <cell r="B3404" t="str">
            <v>07</v>
          </cell>
          <cell r="C3404" t="str">
            <v>Outaouais</v>
          </cell>
          <cell r="D3404" t="str">
            <v>Charette(Marcel)</v>
          </cell>
          <cell r="E3404" t="str">
            <v>Séguin(Francine)</v>
          </cell>
          <cell r="F3404" t="str">
            <v>1976, rang la Rouge</v>
          </cell>
          <cell r="G3404" t="str">
            <v>Papineauville</v>
          </cell>
          <cell r="H3404" t="str">
            <v>J0V1R0</v>
          </cell>
          <cell r="I3404">
            <v>819</v>
          </cell>
          <cell r="J3404">
            <v>7731229</v>
          </cell>
          <cell r="K3404">
            <v>25</v>
          </cell>
          <cell r="L3404">
            <v>1858</v>
          </cell>
          <cell r="M3404">
            <v>25</v>
          </cell>
          <cell r="N3404">
            <v>2034</v>
          </cell>
        </row>
        <row r="3405">
          <cell r="A3405">
            <v>1549062</v>
          </cell>
          <cell r="B3405" t="str">
            <v>07</v>
          </cell>
          <cell r="C3405" t="str">
            <v>Outaouais</v>
          </cell>
          <cell r="D3405" t="str">
            <v>Charette(Nathalie)</v>
          </cell>
          <cell r="E3405" t="str">
            <v>Charette(Nathalie)</v>
          </cell>
          <cell r="F3405" t="str">
            <v>949, route 321 Nord</v>
          </cell>
          <cell r="G3405" t="str">
            <v>Saint-André-Avellin</v>
          </cell>
          <cell r="H3405" t="str">
            <v>J0V1W0</v>
          </cell>
          <cell r="I3405">
            <v>819</v>
          </cell>
          <cell r="J3405">
            <v>9833499</v>
          </cell>
          <cell r="K3405">
            <v>15</v>
          </cell>
          <cell r="L3405">
            <v>1318</v>
          </cell>
          <cell r="M3405">
            <v>15</v>
          </cell>
          <cell r="N3405">
            <v>680</v>
          </cell>
        </row>
        <row r="3406">
          <cell r="A3406">
            <v>1549237</v>
          </cell>
          <cell r="B3406" t="str">
            <v>07</v>
          </cell>
          <cell r="C3406" t="str">
            <v>Outaouais</v>
          </cell>
          <cell r="D3406" t="str">
            <v>Charlebois(Jean-Pierre)</v>
          </cell>
          <cell r="F3406" t="str">
            <v>286, rue Roupe</v>
          </cell>
          <cell r="G3406" t="str">
            <v>Montebello</v>
          </cell>
          <cell r="H3406" t="str">
            <v>J0V1L0</v>
          </cell>
          <cell r="I3406">
            <v>819</v>
          </cell>
          <cell r="J3406">
            <v>4236973</v>
          </cell>
          <cell r="K3406">
            <v>26</v>
          </cell>
          <cell r="L3406">
            <v>4467</v>
          </cell>
          <cell r="M3406">
            <v>24</v>
          </cell>
          <cell r="N3406">
            <v>5952</v>
          </cell>
        </row>
        <row r="3407">
          <cell r="A3407">
            <v>1549351</v>
          </cell>
          <cell r="B3407" t="str">
            <v>17</v>
          </cell>
          <cell r="C3407" t="str">
            <v>Centre-du-Québec</v>
          </cell>
          <cell r="D3407" t="str">
            <v>Bergeron(Éric)</v>
          </cell>
          <cell r="E3407" t="str">
            <v>Bergeron(Éric)</v>
          </cell>
          <cell r="F3407" t="str">
            <v>803, Petit Rang 9</v>
          </cell>
          <cell r="G3407" t="str">
            <v>Laurierville</v>
          </cell>
          <cell r="H3407" t="str">
            <v>G0S1P0</v>
          </cell>
          <cell r="I3407">
            <v>819</v>
          </cell>
          <cell r="J3407">
            <v>3651059</v>
          </cell>
          <cell r="K3407">
            <v>140</v>
          </cell>
          <cell r="L3407">
            <v>10944</v>
          </cell>
          <cell r="M3407">
            <v>132</v>
          </cell>
          <cell r="N3407">
            <v>19339</v>
          </cell>
        </row>
        <row r="3408">
          <cell r="A3408">
            <v>1549385</v>
          </cell>
          <cell r="B3408" t="str">
            <v>07</v>
          </cell>
          <cell r="C3408" t="str">
            <v>Outaouais</v>
          </cell>
          <cell r="D3408" t="str">
            <v>Legault(André)</v>
          </cell>
          <cell r="F3408" t="str">
            <v>1176, rang Ste-Madeleine</v>
          </cell>
          <cell r="G3408" t="str">
            <v>Notre-Dame-de-la-Paix</v>
          </cell>
          <cell r="H3408" t="str">
            <v>J0V1P0</v>
          </cell>
          <cell r="I3408">
            <v>819</v>
          </cell>
          <cell r="J3408">
            <v>9832892</v>
          </cell>
          <cell r="K3408">
            <v>12</v>
          </cell>
          <cell r="L3408">
            <v>1255</v>
          </cell>
          <cell r="M3408">
            <v>17</v>
          </cell>
          <cell r="N3408">
            <v>1329</v>
          </cell>
        </row>
        <row r="3409">
          <cell r="A3409">
            <v>1549393</v>
          </cell>
          <cell r="B3409" t="str">
            <v>07</v>
          </cell>
          <cell r="C3409" t="str">
            <v>Outaouais</v>
          </cell>
          <cell r="D3409" t="str">
            <v>Legault(Denis)</v>
          </cell>
          <cell r="F3409" t="str">
            <v>5, rue du Vieux Pont</v>
          </cell>
          <cell r="G3409" t="str">
            <v>Saint-Sixte</v>
          </cell>
          <cell r="H3409" t="str">
            <v>J0X3B0</v>
          </cell>
          <cell r="I3409">
            <v>819</v>
          </cell>
          <cell r="J3409">
            <v>9831419</v>
          </cell>
          <cell r="K3409">
            <v>29</v>
          </cell>
          <cell r="M3409">
            <v>30</v>
          </cell>
        </row>
        <row r="3410">
          <cell r="A3410">
            <v>1549401</v>
          </cell>
          <cell r="B3410" t="str">
            <v>07</v>
          </cell>
          <cell r="C3410" t="str">
            <v>Outaouais</v>
          </cell>
          <cell r="D3410" t="str">
            <v>Legault(Jean)</v>
          </cell>
          <cell r="F3410" t="str">
            <v>630, montee Dambremont</v>
          </cell>
          <cell r="G3410" t="str">
            <v>Thurso</v>
          </cell>
          <cell r="H3410" t="str">
            <v>J0X3B0</v>
          </cell>
          <cell r="I3410">
            <v>819</v>
          </cell>
          <cell r="J3410">
            <v>9853419</v>
          </cell>
          <cell r="K3410">
            <v>24</v>
          </cell>
          <cell r="L3410">
            <v>5008</v>
          </cell>
          <cell r="M3410">
            <v>23</v>
          </cell>
          <cell r="N3410">
            <v>1637</v>
          </cell>
        </row>
        <row r="3411">
          <cell r="A3411">
            <v>1549468</v>
          </cell>
          <cell r="B3411" t="str">
            <v>07</v>
          </cell>
          <cell r="C3411" t="str">
            <v>Outaouais</v>
          </cell>
          <cell r="D3411" t="str">
            <v>Leggett(Thomas)</v>
          </cell>
          <cell r="E3411" t="str">
            <v>Leggett(Thomas)</v>
          </cell>
          <cell r="F3411" t="str">
            <v>1281 chemin Boileau</v>
          </cell>
          <cell r="G3411" t="str">
            <v>Namur</v>
          </cell>
          <cell r="H3411" t="str">
            <v>J0V1N0</v>
          </cell>
          <cell r="I3411">
            <v>819</v>
          </cell>
          <cell r="J3411">
            <v>4263327</v>
          </cell>
          <cell r="K3411">
            <v>14</v>
          </cell>
          <cell r="L3411">
            <v>3026</v>
          </cell>
          <cell r="M3411">
            <v>17</v>
          </cell>
          <cell r="N3411">
            <v>3026</v>
          </cell>
        </row>
        <row r="3412">
          <cell r="A3412">
            <v>1549492</v>
          </cell>
          <cell r="B3412" t="str">
            <v>07</v>
          </cell>
          <cell r="C3412" t="str">
            <v>Outaouais</v>
          </cell>
          <cell r="D3412" t="str">
            <v>Legros(Éric)</v>
          </cell>
          <cell r="F3412" t="str">
            <v>429, ch. Fieldville</v>
          </cell>
          <cell r="G3412" t="str">
            <v>Low</v>
          </cell>
          <cell r="H3412" t="str">
            <v>J0X2C0</v>
          </cell>
          <cell r="I3412">
            <v>819</v>
          </cell>
          <cell r="J3412">
            <v>4221648</v>
          </cell>
          <cell r="K3412">
            <v>57</v>
          </cell>
          <cell r="L3412">
            <v>7048</v>
          </cell>
          <cell r="M3412">
            <v>54</v>
          </cell>
          <cell r="N3412">
            <v>1127</v>
          </cell>
        </row>
        <row r="3413">
          <cell r="A3413">
            <v>1549658</v>
          </cell>
          <cell r="B3413" t="str">
            <v>15</v>
          </cell>
          <cell r="C3413" t="str">
            <v>Laurentides</v>
          </cell>
          <cell r="D3413" t="str">
            <v>Maurice(Gaston St-)</v>
          </cell>
          <cell r="F3413" t="str">
            <v>780 St-Vincent</v>
          </cell>
          <cell r="G3413" t="str">
            <v>Saint-Placide</v>
          </cell>
          <cell r="H3413" t="str">
            <v>J0V2B0</v>
          </cell>
          <cell r="I3413">
            <v>450</v>
          </cell>
          <cell r="J3413">
            <v>2583067</v>
          </cell>
          <cell r="K3413">
            <v>12</v>
          </cell>
          <cell r="L3413">
            <v>2405</v>
          </cell>
        </row>
        <row r="3414">
          <cell r="A3414">
            <v>1549740</v>
          </cell>
          <cell r="B3414" t="str">
            <v>15</v>
          </cell>
          <cell r="C3414" t="str">
            <v>Laurentides</v>
          </cell>
          <cell r="D3414" t="str">
            <v>Morrow(Calvin)</v>
          </cell>
          <cell r="F3414" t="str">
            <v>372, rue du Canton, rte 148</v>
          </cell>
          <cell r="G3414" t="str">
            <v>Brownsburg-Chatham</v>
          </cell>
          <cell r="H3414" t="str">
            <v>J8G1R2</v>
          </cell>
          <cell r="I3414">
            <v>450</v>
          </cell>
          <cell r="J3414">
            <v>5624273</v>
          </cell>
          <cell r="K3414">
            <v>19</v>
          </cell>
          <cell r="L3414">
            <v>3185</v>
          </cell>
          <cell r="M3414">
            <v>20</v>
          </cell>
          <cell r="N3414">
            <v>3718</v>
          </cell>
        </row>
        <row r="3415">
          <cell r="A3415">
            <v>1549807</v>
          </cell>
          <cell r="B3415" t="str">
            <v>15</v>
          </cell>
          <cell r="C3415" t="str">
            <v>Laurentides</v>
          </cell>
          <cell r="D3415" t="str">
            <v>McOuat(John)</v>
          </cell>
          <cell r="E3415" t="str">
            <v>Ouat(John Mc)</v>
          </cell>
          <cell r="F3415" t="str">
            <v>1910, Rivière Rouge Nord</v>
          </cell>
          <cell r="G3415" t="str">
            <v>Saint-André-d'Argenteuil</v>
          </cell>
          <cell r="H3415" t="str">
            <v>J0V1X0</v>
          </cell>
          <cell r="I3415">
            <v>450</v>
          </cell>
          <cell r="J3415">
            <v>5371172</v>
          </cell>
          <cell r="K3415">
            <v>51</v>
          </cell>
          <cell r="L3415">
            <v>680</v>
          </cell>
          <cell r="M3415">
            <v>42</v>
          </cell>
          <cell r="N3415">
            <v>6999</v>
          </cell>
        </row>
        <row r="3416">
          <cell r="A3416">
            <v>1549880</v>
          </cell>
          <cell r="B3416" t="str">
            <v>07</v>
          </cell>
          <cell r="C3416" t="str">
            <v>Outaouais</v>
          </cell>
          <cell r="D3416" t="str">
            <v>Lennan(Grant P. Mac)</v>
          </cell>
          <cell r="F3416" t="str">
            <v>5748 River Road</v>
          </cell>
          <cell r="G3416" t="str">
            <v>L'Ange-Gardien</v>
          </cell>
          <cell r="H3416" t="str">
            <v>J8L2W7</v>
          </cell>
          <cell r="I3416">
            <v>819</v>
          </cell>
          <cell r="J3416">
            <v>9863634</v>
          </cell>
          <cell r="K3416">
            <v>17</v>
          </cell>
          <cell r="L3416">
            <v>4241</v>
          </cell>
          <cell r="M3416">
            <v>16</v>
          </cell>
          <cell r="N3416">
            <v>4460</v>
          </cell>
        </row>
        <row r="3417">
          <cell r="A3417">
            <v>1550037</v>
          </cell>
          <cell r="B3417" t="str">
            <v>03</v>
          </cell>
          <cell r="C3417" t="str">
            <v>Capitale-Nationale</v>
          </cell>
          <cell r="D3417" t="str">
            <v>Gestion Dostie &amp; Drouin inc.</v>
          </cell>
          <cell r="E3417" t="str">
            <v>Drouin(André Dostie et Lucie)</v>
          </cell>
          <cell r="F3417" t="str">
            <v>110, rang Sainte-Anne</v>
          </cell>
          <cell r="G3417" t="str">
            <v>Saint-Basile</v>
          </cell>
          <cell r="H3417" t="str">
            <v>G0A3G0</v>
          </cell>
          <cell r="I3417">
            <v>418</v>
          </cell>
          <cell r="J3417">
            <v>3293865</v>
          </cell>
          <cell r="K3417">
            <v>16</v>
          </cell>
          <cell r="L3417">
            <v>3052</v>
          </cell>
          <cell r="M3417">
            <v>16</v>
          </cell>
          <cell r="N3417">
            <v>2268</v>
          </cell>
        </row>
        <row r="3418">
          <cell r="A3418">
            <v>1550078</v>
          </cell>
          <cell r="B3418" t="str">
            <v>07</v>
          </cell>
          <cell r="C3418" t="str">
            <v>Outaouais</v>
          </cell>
          <cell r="D3418" t="str">
            <v>Louis(Carol St-)</v>
          </cell>
          <cell r="E3418" t="str">
            <v>Louis(Carol St-)</v>
          </cell>
          <cell r="F3418" t="str">
            <v>410, chemin Proulx</v>
          </cell>
          <cell r="G3418" t="str">
            <v>Gatineau</v>
          </cell>
          <cell r="H3418" t="str">
            <v>J8R3B9</v>
          </cell>
          <cell r="I3418">
            <v>819</v>
          </cell>
          <cell r="J3418">
            <v>6694659</v>
          </cell>
          <cell r="K3418">
            <v>24</v>
          </cell>
          <cell r="L3418">
            <v>2245</v>
          </cell>
          <cell r="M3418">
            <v>25</v>
          </cell>
          <cell r="N3418">
            <v>2162</v>
          </cell>
        </row>
        <row r="3419">
          <cell r="A3419">
            <v>1550086</v>
          </cell>
          <cell r="B3419" t="str">
            <v>07</v>
          </cell>
          <cell r="C3419" t="str">
            <v>Outaouais</v>
          </cell>
          <cell r="D3419" t="str">
            <v>Louis(Claude St-)</v>
          </cell>
          <cell r="F3419" t="str">
            <v>641, chemin Montréal Ouest</v>
          </cell>
          <cell r="G3419" t="str">
            <v>Gatineau</v>
          </cell>
          <cell r="H3419" t="str">
            <v>J8M1N8</v>
          </cell>
          <cell r="I3419">
            <v>819</v>
          </cell>
          <cell r="J3419">
            <v>9862943</v>
          </cell>
          <cell r="K3419">
            <v>29</v>
          </cell>
          <cell r="L3419">
            <v>3180</v>
          </cell>
          <cell r="M3419">
            <v>26</v>
          </cell>
          <cell r="N3419">
            <v>3788</v>
          </cell>
        </row>
        <row r="3420">
          <cell r="A3420">
            <v>1550185</v>
          </cell>
          <cell r="B3420" t="str">
            <v>14</v>
          </cell>
          <cell r="C3420" t="str">
            <v>Lanaudière</v>
          </cell>
          <cell r="D3420" t="str">
            <v>Gauthier(Ghyslain)</v>
          </cell>
          <cell r="F3420" t="str">
            <v>1030 Kildare</v>
          </cell>
          <cell r="G3420" t="str">
            <v>Saint-Ambroise-de-Kildare</v>
          </cell>
          <cell r="H3420" t="str">
            <v>J0K1C0</v>
          </cell>
          <cell r="I3420">
            <v>450</v>
          </cell>
          <cell r="J3420">
            <v>7597680</v>
          </cell>
          <cell r="K3420">
            <v>33</v>
          </cell>
          <cell r="L3420">
            <v>680</v>
          </cell>
          <cell r="M3420">
            <v>35</v>
          </cell>
          <cell r="N3420">
            <v>3160</v>
          </cell>
        </row>
        <row r="3421">
          <cell r="A3421">
            <v>1550250</v>
          </cell>
          <cell r="B3421" t="str">
            <v>14</v>
          </cell>
          <cell r="C3421" t="str">
            <v>Lanaudière</v>
          </cell>
          <cell r="D3421" t="str">
            <v>Gladu(Marc-Henri)</v>
          </cell>
          <cell r="F3421" t="str">
            <v>84, rang St-François</v>
          </cell>
          <cell r="G3421" t="str">
            <v>Saint-Ignace-de-Loyola</v>
          </cell>
          <cell r="H3421" t="str">
            <v>J0K2P0</v>
          </cell>
          <cell r="I3421">
            <v>450</v>
          </cell>
          <cell r="J3421">
            <v>8367415</v>
          </cell>
          <cell r="K3421">
            <v>37</v>
          </cell>
          <cell r="L3421">
            <v>246</v>
          </cell>
          <cell r="M3421">
            <v>43</v>
          </cell>
        </row>
        <row r="3422">
          <cell r="A3422">
            <v>1550334</v>
          </cell>
          <cell r="B3422" t="str">
            <v>14</v>
          </cell>
          <cell r="C3422" t="str">
            <v>Lanaudière</v>
          </cell>
          <cell r="D3422" t="str">
            <v>Goyette-Beauchesne(Madeleine)</v>
          </cell>
          <cell r="F3422" t="str">
            <v>1860 rang du Domaine</v>
          </cell>
          <cell r="G3422" t="str">
            <v>Sainte-Mélanie</v>
          </cell>
          <cell r="H3422" t="str">
            <v>J0K3A0</v>
          </cell>
          <cell r="I3422">
            <v>450</v>
          </cell>
          <cell r="J3422">
            <v>8892463</v>
          </cell>
          <cell r="K3422">
            <v>16</v>
          </cell>
          <cell r="M3422">
            <v>15</v>
          </cell>
          <cell r="N3422">
            <v>2653</v>
          </cell>
        </row>
        <row r="3423">
          <cell r="A3423">
            <v>1550409</v>
          </cell>
          <cell r="B3423" t="str">
            <v>14</v>
          </cell>
          <cell r="C3423" t="str">
            <v>Lanaudière</v>
          </cell>
          <cell r="D3423" t="str">
            <v>Grandchamp(Claude)</v>
          </cell>
          <cell r="F3423" t="str">
            <v>371 50e Avenue</v>
          </cell>
          <cell r="G3423" t="str">
            <v>Mandeville</v>
          </cell>
          <cell r="H3423" t="str">
            <v>J0K1L0</v>
          </cell>
          <cell r="I3423">
            <v>450</v>
          </cell>
          <cell r="J3423">
            <v>8351375</v>
          </cell>
          <cell r="K3423">
            <v>15</v>
          </cell>
          <cell r="M3423">
            <v>15</v>
          </cell>
        </row>
        <row r="3424">
          <cell r="A3424">
            <v>1550466</v>
          </cell>
          <cell r="B3424" t="str">
            <v>12</v>
          </cell>
          <cell r="C3424" t="str">
            <v>Chaudière-Appalaches</v>
          </cell>
          <cell r="D3424" t="str">
            <v>Ranch Charolais GRDM SENC</v>
          </cell>
          <cell r="E3424" t="str">
            <v>Robin(Denise Deschamps et Gilles)</v>
          </cell>
          <cell r="F3424" t="str">
            <v>884, boul. Taché Ouest</v>
          </cell>
          <cell r="G3424" t="str">
            <v>Montmagny</v>
          </cell>
          <cell r="H3424" t="str">
            <v>G5V3R8</v>
          </cell>
          <cell r="I3424">
            <v>418</v>
          </cell>
          <cell r="J3424">
            <v>2484517</v>
          </cell>
          <cell r="K3424">
            <v>14</v>
          </cell>
          <cell r="L3424">
            <v>1090</v>
          </cell>
        </row>
        <row r="3425">
          <cell r="A3425">
            <v>1550474</v>
          </cell>
          <cell r="B3425" t="str">
            <v>07</v>
          </cell>
          <cell r="C3425" t="str">
            <v>Outaouais</v>
          </cell>
          <cell r="D3425" t="str">
            <v>Lynott(Gérald)</v>
          </cell>
          <cell r="F3425" t="str">
            <v>12 Pine Ridge Street</v>
          </cell>
          <cell r="G3425" t="str">
            <v>Cantley</v>
          </cell>
          <cell r="H3425" t="str">
            <v>J8V3C8</v>
          </cell>
          <cell r="I3425">
            <v>819</v>
          </cell>
          <cell r="J3425">
            <v>8270527</v>
          </cell>
          <cell r="K3425">
            <v>12</v>
          </cell>
          <cell r="L3425">
            <v>680</v>
          </cell>
        </row>
        <row r="3426">
          <cell r="A3426">
            <v>1550748</v>
          </cell>
          <cell r="B3426" t="str">
            <v>16</v>
          </cell>
          <cell r="C3426" t="str">
            <v>Montérégie</v>
          </cell>
          <cell r="D3426" t="str">
            <v>Ferme Henry Ménard et Fils enr.</v>
          </cell>
          <cell r="E3426" t="str">
            <v>Ménard(Richard)</v>
          </cell>
          <cell r="F3426" t="str">
            <v>2103, ch. Lotbinière</v>
          </cell>
          <cell r="G3426" t="str">
            <v>Saint-Lazare</v>
          </cell>
          <cell r="H3426" t="str">
            <v>J7T2Z5</v>
          </cell>
          <cell r="I3426">
            <v>450</v>
          </cell>
          <cell r="J3426">
            <v>4553668</v>
          </cell>
          <cell r="K3426">
            <v>51</v>
          </cell>
          <cell r="L3426">
            <v>920</v>
          </cell>
          <cell r="M3426">
            <v>56</v>
          </cell>
          <cell r="N3426">
            <v>680</v>
          </cell>
        </row>
        <row r="3427">
          <cell r="A3427">
            <v>1550839</v>
          </cell>
          <cell r="B3427" t="str">
            <v>07</v>
          </cell>
          <cell r="C3427" t="str">
            <v>Outaouais</v>
          </cell>
          <cell r="D3427" t="str">
            <v>Rice(Robert)</v>
          </cell>
          <cell r="E3427" t="str">
            <v>Rice(Robert)</v>
          </cell>
          <cell r="F3427" t="str">
            <v>841, highway 105</v>
          </cell>
          <cell r="G3427" t="str">
            <v>Venosta</v>
          </cell>
          <cell r="H3427" t="str">
            <v>J0X3E0</v>
          </cell>
          <cell r="I3427">
            <v>819</v>
          </cell>
          <cell r="J3427">
            <v>4223692</v>
          </cell>
          <cell r="K3427">
            <v>100</v>
          </cell>
          <cell r="L3427">
            <v>14742</v>
          </cell>
          <cell r="M3427">
            <v>100</v>
          </cell>
          <cell r="N3427">
            <v>14742</v>
          </cell>
        </row>
        <row r="3428">
          <cell r="A3428">
            <v>1550888</v>
          </cell>
          <cell r="B3428" t="str">
            <v>07</v>
          </cell>
          <cell r="C3428" t="str">
            <v>Outaouais</v>
          </cell>
          <cell r="D3428" t="str">
            <v>Mainville(Edmond)</v>
          </cell>
          <cell r="F3428" t="str">
            <v>R.R. 1</v>
          </cell>
          <cell r="G3428" t="str">
            <v>l'isle-aux-Allumettes</v>
          </cell>
          <cell r="H3428" t="str">
            <v>J0X1M0</v>
          </cell>
          <cell r="I3428">
            <v>819</v>
          </cell>
          <cell r="J3428">
            <v>6892215</v>
          </cell>
          <cell r="K3428">
            <v>66</v>
          </cell>
          <cell r="L3428">
            <v>10163</v>
          </cell>
          <cell r="M3428">
            <v>66</v>
          </cell>
          <cell r="N3428">
            <v>9590</v>
          </cell>
        </row>
        <row r="3429">
          <cell r="A3429">
            <v>1550912</v>
          </cell>
          <cell r="B3429" t="str">
            <v>12</v>
          </cell>
          <cell r="C3429" t="str">
            <v>Chaudière-Appalaches</v>
          </cell>
          <cell r="D3429" t="str">
            <v>John Houley inc.</v>
          </cell>
          <cell r="E3429" t="str">
            <v>Houley(Steve)</v>
          </cell>
          <cell r="F3429" t="str">
            <v>439, chemin Craig</v>
          </cell>
          <cell r="G3429" t="str">
            <v>Saint-Sylvestre</v>
          </cell>
          <cell r="H3429" t="str">
            <v>G0S3C0</v>
          </cell>
          <cell r="I3429">
            <v>418</v>
          </cell>
          <cell r="J3429">
            <v>5962872</v>
          </cell>
          <cell r="K3429">
            <v>165</v>
          </cell>
          <cell r="L3429">
            <v>39803</v>
          </cell>
          <cell r="M3429">
            <v>158</v>
          </cell>
          <cell r="N3429">
            <v>22453</v>
          </cell>
        </row>
        <row r="3430">
          <cell r="A3430">
            <v>1550961</v>
          </cell>
          <cell r="B3430" t="str">
            <v>12</v>
          </cell>
          <cell r="C3430" t="str">
            <v>Chaudière-Appalaches</v>
          </cell>
          <cell r="D3430" t="str">
            <v>Ferme HRD</v>
          </cell>
          <cell r="E3430" t="str">
            <v>Dupont(Gil W.)</v>
          </cell>
          <cell r="F3430" t="str">
            <v>254, route de la Seigneurie</v>
          </cell>
          <cell r="G3430" t="str">
            <v>Saint-Roch-des-Aulnaies</v>
          </cell>
          <cell r="H3430" t="str">
            <v>G0R4E0</v>
          </cell>
          <cell r="I3430">
            <v>418</v>
          </cell>
          <cell r="J3430">
            <v>3542993</v>
          </cell>
          <cell r="K3430">
            <v>31</v>
          </cell>
          <cell r="L3430">
            <v>1786</v>
          </cell>
          <cell r="M3430">
            <v>29</v>
          </cell>
          <cell r="N3430">
            <v>2081</v>
          </cell>
        </row>
        <row r="3431">
          <cell r="A3431">
            <v>1551001</v>
          </cell>
          <cell r="B3431" t="str">
            <v>14</v>
          </cell>
          <cell r="C3431" t="str">
            <v>Lanaudière</v>
          </cell>
          <cell r="D3431" t="str">
            <v>Hervieux(Paul-Aimé)</v>
          </cell>
          <cell r="F3431" t="str">
            <v>3779 St-Charles</v>
          </cell>
          <cell r="G3431" t="str">
            <v>Terrebonne</v>
          </cell>
          <cell r="H3431" t="str">
            <v>J6V1A3</v>
          </cell>
          <cell r="I3431">
            <v>450</v>
          </cell>
          <cell r="J3431">
            <v>4713636</v>
          </cell>
          <cell r="K3431">
            <v>28</v>
          </cell>
          <cell r="L3431">
            <v>2473</v>
          </cell>
          <cell r="M3431">
            <v>30</v>
          </cell>
          <cell r="N3431">
            <v>340</v>
          </cell>
        </row>
        <row r="3432">
          <cell r="A3432">
            <v>1551019</v>
          </cell>
          <cell r="B3432" t="str">
            <v>07</v>
          </cell>
          <cell r="C3432" t="str">
            <v>Outaouais</v>
          </cell>
          <cell r="D3432" t="str">
            <v>Picard(Karl A.)</v>
          </cell>
          <cell r="F3432" t="str">
            <v>R.R. 1</v>
          </cell>
          <cell r="G3432" t="str">
            <v>Low</v>
          </cell>
          <cell r="H3432" t="str">
            <v>J0X3E0</v>
          </cell>
          <cell r="I3432">
            <v>819</v>
          </cell>
          <cell r="J3432">
            <v>4223484</v>
          </cell>
          <cell r="K3432">
            <v>13</v>
          </cell>
        </row>
        <row r="3433">
          <cell r="A3433">
            <v>1551092</v>
          </cell>
          <cell r="B3433" t="str">
            <v>14</v>
          </cell>
          <cell r="C3433" t="str">
            <v>Lanaudière</v>
          </cell>
          <cell r="D3433" t="str">
            <v>Jossart(William)</v>
          </cell>
          <cell r="F3433" t="str">
            <v>1351 Barrette</v>
          </cell>
          <cell r="G3433" t="str">
            <v>Saint-Félix-de-Valois</v>
          </cell>
          <cell r="H3433" t="str">
            <v>J0K2M0</v>
          </cell>
          <cell r="I3433">
            <v>450</v>
          </cell>
          <cell r="J3433">
            <v>8895230</v>
          </cell>
          <cell r="K3433">
            <v>12</v>
          </cell>
          <cell r="L3433">
            <v>1329</v>
          </cell>
          <cell r="M3433">
            <v>15</v>
          </cell>
          <cell r="N3433">
            <v>533</v>
          </cell>
        </row>
        <row r="3434">
          <cell r="A3434">
            <v>1551175</v>
          </cell>
          <cell r="B3434" t="str">
            <v>14</v>
          </cell>
          <cell r="C3434" t="str">
            <v>Lanaudière</v>
          </cell>
          <cell r="D3434" t="str">
            <v>Lépine(Bruno)</v>
          </cell>
          <cell r="E3434" t="str">
            <v>Lépine(Bruno)</v>
          </cell>
          <cell r="F3434" t="str">
            <v>1220, rang St-Albert</v>
          </cell>
          <cell r="G3434" t="str">
            <v>Sainte-Mélanie</v>
          </cell>
          <cell r="H3434" t="str">
            <v>J0K3A0</v>
          </cell>
          <cell r="I3434">
            <v>450</v>
          </cell>
          <cell r="J3434">
            <v>8897003</v>
          </cell>
          <cell r="K3434">
            <v>30</v>
          </cell>
          <cell r="L3434">
            <v>3656</v>
          </cell>
          <cell r="M3434">
            <v>26</v>
          </cell>
          <cell r="N3434">
            <v>9423</v>
          </cell>
        </row>
        <row r="3435">
          <cell r="A3435">
            <v>1551316</v>
          </cell>
          <cell r="B3435" t="str">
            <v>07</v>
          </cell>
          <cell r="C3435" t="str">
            <v>Outaouais</v>
          </cell>
          <cell r="D3435" t="str">
            <v>Charron(Gérard)</v>
          </cell>
          <cell r="F3435" t="str">
            <v>Box 133</v>
          </cell>
          <cell r="G3435" t="str">
            <v>Low</v>
          </cell>
          <cell r="H3435" t="str">
            <v>J0X2C0</v>
          </cell>
          <cell r="I3435">
            <v>819</v>
          </cell>
          <cell r="J3435">
            <v>4223613</v>
          </cell>
          <cell r="K3435">
            <v>22</v>
          </cell>
          <cell r="M3435">
            <v>23</v>
          </cell>
          <cell r="N3435">
            <v>2495</v>
          </cell>
        </row>
        <row r="3436">
          <cell r="A3436">
            <v>1551597</v>
          </cell>
          <cell r="B3436" t="str">
            <v>03</v>
          </cell>
          <cell r="C3436" t="str">
            <v>Capitale-Nationale</v>
          </cell>
          <cell r="D3436" t="str">
            <v>Desbiens Benoit et Jean-Pierre</v>
          </cell>
          <cell r="E3436" t="str">
            <v>Desbiens(Jean-Pierre)</v>
          </cell>
          <cell r="F3436" t="str">
            <v>17, Principale</v>
          </cell>
          <cell r="G3436" t="str">
            <v>La Malbaie</v>
          </cell>
          <cell r="H3436" t="str">
            <v>G5A2A5</v>
          </cell>
          <cell r="I3436">
            <v>418</v>
          </cell>
          <cell r="J3436">
            <v>4392663</v>
          </cell>
          <cell r="K3436">
            <v>18</v>
          </cell>
          <cell r="L3436">
            <v>2506</v>
          </cell>
          <cell r="M3436">
            <v>23</v>
          </cell>
          <cell r="N3436">
            <v>3489</v>
          </cell>
        </row>
        <row r="3437">
          <cell r="A3437">
            <v>1551787</v>
          </cell>
          <cell r="B3437" t="str">
            <v>07</v>
          </cell>
          <cell r="C3437" t="str">
            <v>Outaouais</v>
          </cell>
          <cell r="D3437" t="str">
            <v>Larabie(Marquis)</v>
          </cell>
          <cell r="F3437" t="str">
            <v>1363, Rang 6</v>
          </cell>
          <cell r="G3437" t="str">
            <v>Val-des-Monts</v>
          </cell>
          <cell r="H3437" t="str">
            <v>J8N7V5</v>
          </cell>
          <cell r="I3437">
            <v>819</v>
          </cell>
          <cell r="J3437">
            <v>2811162</v>
          </cell>
          <cell r="K3437">
            <v>24</v>
          </cell>
          <cell r="L3437">
            <v>3102</v>
          </cell>
          <cell r="M3437">
            <v>23</v>
          </cell>
          <cell r="N3437">
            <v>4142</v>
          </cell>
        </row>
        <row r="3438">
          <cell r="A3438">
            <v>1551985</v>
          </cell>
          <cell r="B3438" t="str">
            <v>01</v>
          </cell>
          <cell r="C3438" t="str">
            <v>Bas-Saint-Laurent</v>
          </cell>
          <cell r="D3438" t="str">
            <v>Sirois(Mario)</v>
          </cell>
          <cell r="F3438" t="str">
            <v>646, rue Lafontaine, bureau 204</v>
          </cell>
          <cell r="G3438" t="str">
            <v>Rivière-du-Loup</v>
          </cell>
          <cell r="H3438" t="str">
            <v>G5R3C8</v>
          </cell>
          <cell r="I3438">
            <v>418</v>
          </cell>
          <cell r="J3438">
            <v>8604114</v>
          </cell>
          <cell r="K3438">
            <v>228</v>
          </cell>
          <cell r="L3438">
            <v>12727</v>
          </cell>
          <cell r="M3438">
            <v>242</v>
          </cell>
          <cell r="N3438">
            <v>13600</v>
          </cell>
        </row>
        <row r="3439">
          <cell r="A3439">
            <v>1552025</v>
          </cell>
          <cell r="B3439" t="str">
            <v>03</v>
          </cell>
          <cell r="C3439" t="str">
            <v>Capitale-Nationale</v>
          </cell>
          <cell r="D3439" t="str">
            <v>Gagnon Herman et Jean-Michel</v>
          </cell>
          <cell r="F3439" t="str">
            <v>23, Route 138</v>
          </cell>
          <cell r="G3439" t="str">
            <v>La Malbaie</v>
          </cell>
          <cell r="H3439" t="str">
            <v>G5A2B9</v>
          </cell>
          <cell r="I3439">
            <v>418</v>
          </cell>
          <cell r="J3439">
            <v>4392237</v>
          </cell>
          <cell r="K3439">
            <v>28</v>
          </cell>
          <cell r="L3439">
            <v>4370</v>
          </cell>
          <cell r="M3439">
            <v>25</v>
          </cell>
          <cell r="N3439">
            <v>4710</v>
          </cell>
        </row>
        <row r="3440">
          <cell r="A3440">
            <v>1552066</v>
          </cell>
          <cell r="B3440" t="str">
            <v>07</v>
          </cell>
          <cell r="C3440" t="str">
            <v>Outaouais</v>
          </cell>
          <cell r="D3440" t="str">
            <v>Chartrand(André)</v>
          </cell>
          <cell r="E3440" t="str">
            <v>Chartrand(André)</v>
          </cell>
          <cell r="F3440" t="str">
            <v>274 Pembrooke Road, C.P. 21, Chapeau</v>
          </cell>
          <cell r="G3440" t="str">
            <v>l'isle-aux-Allumettes</v>
          </cell>
          <cell r="H3440" t="str">
            <v>J0X1M0</v>
          </cell>
          <cell r="I3440">
            <v>819</v>
          </cell>
          <cell r="J3440">
            <v>6892972</v>
          </cell>
          <cell r="K3440">
            <v>10</v>
          </cell>
          <cell r="L3440">
            <v>1043</v>
          </cell>
        </row>
        <row r="3441">
          <cell r="A3441">
            <v>1552173</v>
          </cell>
          <cell r="B3441" t="str">
            <v>07</v>
          </cell>
          <cell r="C3441" t="str">
            <v>Outaouais</v>
          </cell>
          <cell r="D3441" t="str">
            <v>Lasalle(Daniel)</v>
          </cell>
          <cell r="F3441" t="str">
            <v>98, montée Mgr Martel</v>
          </cell>
          <cell r="G3441" t="str">
            <v>L'Ile-du-Grand-Calumet</v>
          </cell>
          <cell r="H3441" t="str">
            <v>J0X1J0</v>
          </cell>
          <cell r="I3441">
            <v>819</v>
          </cell>
          <cell r="J3441">
            <v>6482714</v>
          </cell>
          <cell r="K3441">
            <v>62</v>
          </cell>
          <cell r="L3441">
            <v>12057</v>
          </cell>
          <cell r="M3441">
            <v>60</v>
          </cell>
          <cell r="N3441">
            <v>16372</v>
          </cell>
        </row>
        <row r="3442">
          <cell r="A3442">
            <v>1552231</v>
          </cell>
          <cell r="B3442" t="str">
            <v>15</v>
          </cell>
          <cell r="C3442" t="str">
            <v>Laurentides</v>
          </cell>
          <cell r="D3442" t="str">
            <v>Perreault(Denis)</v>
          </cell>
          <cell r="F3442" t="str">
            <v>354, chemin de la Rouge</v>
          </cell>
          <cell r="G3442" t="str">
            <v>Huberdeau</v>
          </cell>
          <cell r="H3442" t="str">
            <v>J0T1G0</v>
          </cell>
          <cell r="I3442">
            <v>819</v>
          </cell>
          <cell r="J3442">
            <v>4252874</v>
          </cell>
          <cell r="K3442">
            <v>19</v>
          </cell>
          <cell r="L3442">
            <v>3053</v>
          </cell>
          <cell r="M3442">
            <v>19</v>
          </cell>
          <cell r="N3442">
            <v>1584</v>
          </cell>
        </row>
        <row r="3443">
          <cell r="A3443">
            <v>1552389</v>
          </cell>
          <cell r="B3443" t="str">
            <v>15</v>
          </cell>
          <cell r="C3443" t="str">
            <v>Laurentides</v>
          </cell>
          <cell r="D3443" t="str">
            <v>Provost(Alain)</v>
          </cell>
          <cell r="F3443" t="str">
            <v>151 Tour du Carré</v>
          </cell>
          <cell r="G3443" t="str">
            <v>Brébeuf</v>
          </cell>
          <cell r="H3443" t="str">
            <v>J0T1B0</v>
          </cell>
          <cell r="I3443">
            <v>819</v>
          </cell>
          <cell r="J3443">
            <v>4252296</v>
          </cell>
          <cell r="K3443">
            <v>20</v>
          </cell>
          <cell r="L3443">
            <v>5773</v>
          </cell>
          <cell r="M3443">
            <v>19</v>
          </cell>
          <cell r="N3443">
            <v>4666</v>
          </cell>
        </row>
        <row r="3444">
          <cell r="A3444">
            <v>1552470</v>
          </cell>
          <cell r="B3444" t="str">
            <v>07</v>
          </cell>
          <cell r="C3444" t="str">
            <v>Outaouais</v>
          </cell>
          <cell r="D3444" t="str">
            <v>Last(Richard)</v>
          </cell>
          <cell r="F3444" t="str">
            <v>3, ch. Industriel</v>
          </cell>
          <cell r="G3444" t="str">
            <v>Gatineau</v>
          </cell>
          <cell r="H3444" t="str">
            <v>J8R3C1</v>
          </cell>
          <cell r="I3444">
            <v>819</v>
          </cell>
          <cell r="J3444">
            <v>6630437</v>
          </cell>
          <cell r="K3444">
            <v>26</v>
          </cell>
          <cell r="L3444">
            <v>2360</v>
          </cell>
          <cell r="M3444">
            <v>23</v>
          </cell>
        </row>
        <row r="3445">
          <cell r="A3445">
            <v>1552504</v>
          </cell>
          <cell r="B3445" t="str">
            <v>07</v>
          </cell>
          <cell r="C3445" t="str">
            <v>Outaouais</v>
          </cell>
          <cell r="D3445" t="str">
            <v>Latourelle(Armel)</v>
          </cell>
          <cell r="F3445" t="str">
            <v>225, ch. du Ruisseau des Cerises</v>
          </cell>
          <cell r="G3445" t="str">
            <v>Gracefield</v>
          </cell>
          <cell r="H3445" t="str">
            <v>J0X1W0</v>
          </cell>
          <cell r="I3445">
            <v>819</v>
          </cell>
          <cell r="J3445">
            <v>4633045</v>
          </cell>
          <cell r="K3445">
            <v>14</v>
          </cell>
          <cell r="M3445">
            <v>13</v>
          </cell>
          <cell r="N3445">
            <v>2323</v>
          </cell>
        </row>
        <row r="3446">
          <cell r="A3446">
            <v>1552561</v>
          </cell>
          <cell r="B3446" t="str">
            <v>07</v>
          </cell>
          <cell r="C3446" t="str">
            <v>Outaouais</v>
          </cell>
          <cell r="D3446" t="str">
            <v>Laughlin(Jim Mc)</v>
          </cell>
          <cell r="F3446" t="str">
            <v>294, Lacharity Road, Venosta</v>
          </cell>
          <cell r="G3446" t="str">
            <v>Low</v>
          </cell>
          <cell r="H3446" t="str">
            <v>J0X3E0</v>
          </cell>
          <cell r="I3446">
            <v>819</v>
          </cell>
          <cell r="J3446">
            <v>4223410</v>
          </cell>
          <cell r="K3446">
            <v>29</v>
          </cell>
          <cell r="L3446">
            <v>6758</v>
          </cell>
        </row>
        <row r="3447">
          <cell r="A3447">
            <v>1552652</v>
          </cell>
          <cell r="B3447" t="str">
            <v>03</v>
          </cell>
          <cell r="C3447" t="str">
            <v>Capitale-Nationale</v>
          </cell>
          <cell r="D3447" t="str">
            <v>Eggen Pierre et Roy Fanny</v>
          </cell>
          <cell r="E3447" t="str">
            <v>Roy(Fanny)</v>
          </cell>
          <cell r="F3447" t="str">
            <v>1428, rang Notre-Dame</v>
          </cell>
          <cell r="G3447" t="str">
            <v>Saint-Raymond</v>
          </cell>
          <cell r="H3447" t="str">
            <v>G3L1N5</v>
          </cell>
          <cell r="I3447">
            <v>418</v>
          </cell>
          <cell r="J3447">
            <v>3401360</v>
          </cell>
          <cell r="K3447">
            <v>19</v>
          </cell>
          <cell r="L3447">
            <v>2380</v>
          </cell>
          <cell r="M3447">
            <v>18</v>
          </cell>
        </row>
        <row r="3448">
          <cell r="A3448">
            <v>1552751</v>
          </cell>
          <cell r="B3448" t="str">
            <v>07</v>
          </cell>
          <cell r="C3448" t="str">
            <v>Outaouais</v>
          </cell>
          <cell r="D3448" t="str">
            <v>Clarke(John A.)</v>
          </cell>
          <cell r="F3448" t="str">
            <v>C57 Moorehead Rd, Clarendon</v>
          </cell>
          <cell r="G3448" t="str">
            <v>Campbell's Bay</v>
          </cell>
          <cell r="H3448" t="str">
            <v>J0X1K0</v>
          </cell>
          <cell r="I3448">
            <v>819</v>
          </cell>
          <cell r="J3448">
            <v>6482423</v>
          </cell>
          <cell r="K3448">
            <v>22</v>
          </cell>
          <cell r="M3448">
            <v>23</v>
          </cell>
        </row>
        <row r="3449">
          <cell r="A3449">
            <v>1552793</v>
          </cell>
          <cell r="B3449" t="str">
            <v>07</v>
          </cell>
          <cell r="C3449" t="str">
            <v>Outaouais</v>
          </cell>
          <cell r="D3449" t="str">
            <v>Lavergne(Germain)</v>
          </cell>
          <cell r="F3449" t="str">
            <v>125 chemin Montpellier</v>
          </cell>
          <cell r="G3449" t="str">
            <v>Ripon</v>
          </cell>
          <cell r="H3449" t="str">
            <v>J0V1V0</v>
          </cell>
          <cell r="I3449">
            <v>819</v>
          </cell>
          <cell r="J3449">
            <v>9832250</v>
          </cell>
          <cell r="K3449">
            <v>45</v>
          </cell>
          <cell r="L3449">
            <v>7754</v>
          </cell>
          <cell r="M3449">
            <v>34</v>
          </cell>
          <cell r="N3449">
            <v>6916</v>
          </cell>
        </row>
        <row r="3450">
          <cell r="A3450">
            <v>1552835</v>
          </cell>
          <cell r="B3450" t="str">
            <v>16</v>
          </cell>
          <cell r="C3450" t="str">
            <v>Montérégie</v>
          </cell>
          <cell r="D3450" t="str">
            <v>Nancy Grimard et Marc Léger</v>
          </cell>
          <cell r="E3450" t="str">
            <v>Léger(Nancy Grimard &amp; Marc)</v>
          </cell>
          <cell r="F3450" t="str">
            <v>1769, chemin Ste-Catherine</v>
          </cell>
          <cell r="G3450" t="str">
            <v>Saint-Polycarpe</v>
          </cell>
          <cell r="H3450" t="str">
            <v>J0P1X0</v>
          </cell>
          <cell r="I3450">
            <v>450</v>
          </cell>
          <cell r="J3450">
            <v>2651119</v>
          </cell>
          <cell r="K3450">
            <v>25</v>
          </cell>
          <cell r="L3450">
            <v>3307</v>
          </cell>
          <cell r="M3450">
            <v>23</v>
          </cell>
          <cell r="N3450">
            <v>3134</v>
          </cell>
        </row>
        <row r="3451">
          <cell r="A3451">
            <v>1552868</v>
          </cell>
          <cell r="B3451" t="str">
            <v>07</v>
          </cell>
          <cell r="C3451" t="str">
            <v>Outaouais</v>
          </cell>
          <cell r="D3451" t="str">
            <v>Lavigne(Marc)</v>
          </cell>
          <cell r="F3451" t="str">
            <v>239, ch. Tremblay</v>
          </cell>
          <cell r="G3451" t="str">
            <v>Pontiac</v>
          </cell>
          <cell r="H3451" t="str">
            <v>J0X2G0</v>
          </cell>
          <cell r="I3451">
            <v>819</v>
          </cell>
          <cell r="J3451">
            <v>4559734</v>
          </cell>
          <cell r="K3451">
            <v>67</v>
          </cell>
          <cell r="L3451">
            <v>8749</v>
          </cell>
          <cell r="M3451">
            <v>76</v>
          </cell>
          <cell r="N3451">
            <v>11871</v>
          </cell>
        </row>
        <row r="3452">
          <cell r="A3452">
            <v>1552900</v>
          </cell>
          <cell r="B3452" t="str">
            <v>07</v>
          </cell>
          <cell r="C3452" t="str">
            <v>Outaouais</v>
          </cell>
          <cell r="D3452" t="str">
            <v>McClelland(Robert)</v>
          </cell>
          <cell r="E3452" t="str">
            <v>McClelland(Robert)</v>
          </cell>
          <cell r="F3452" t="str">
            <v>1045, de la Source</v>
          </cell>
          <cell r="G3452" t="str">
            <v>Cantley</v>
          </cell>
          <cell r="H3452" t="str">
            <v>J8V3J9</v>
          </cell>
          <cell r="I3452">
            <v>819</v>
          </cell>
          <cell r="J3452">
            <v>8270540</v>
          </cell>
          <cell r="K3452">
            <v>27</v>
          </cell>
          <cell r="L3452">
            <v>3951</v>
          </cell>
          <cell r="M3452">
            <v>24</v>
          </cell>
          <cell r="N3452">
            <v>2137</v>
          </cell>
        </row>
        <row r="3453">
          <cell r="A3453">
            <v>1552975</v>
          </cell>
          <cell r="B3453" t="str">
            <v>07</v>
          </cell>
          <cell r="C3453" t="str">
            <v>Outaouais</v>
          </cell>
          <cell r="D3453" t="str">
            <v>McConnell(John)</v>
          </cell>
          <cell r="E3453" t="str">
            <v>Connell(Jon Mc)</v>
          </cell>
          <cell r="F3453" t="str">
            <v>12 McConnell Road</v>
          </cell>
          <cell r="G3453" t="str">
            <v>Kazabazua</v>
          </cell>
          <cell r="H3453" t="str">
            <v>J0X1X0</v>
          </cell>
          <cell r="I3453">
            <v>819</v>
          </cell>
          <cell r="J3453">
            <v>4672426</v>
          </cell>
          <cell r="K3453">
            <v>25</v>
          </cell>
          <cell r="M3453">
            <v>31</v>
          </cell>
        </row>
        <row r="3454">
          <cell r="A3454">
            <v>1552991</v>
          </cell>
          <cell r="B3454" t="str">
            <v>07</v>
          </cell>
          <cell r="C3454" t="str">
            <v>Outaouais</v>
          </cell>
          <cell r="D3454" t="str">
            <v>Connelly(George)</v>
          </cell>
          <cell r="F3454" t="str">
            <v>642, montée Dalton</v>
          </cell>
          <cell r="G3454" t="str">
            <v>Gatineau</v>
          </cell>
          <cell r="H3454" t="str">
            <v>J8R3C2</v>
          </cell>
          <cell r="I3454">
            <v>819</v>
          </cell>
          <cell r="J3454">
            <v>6634254</v>
          </cell>
          <cell r="K3454">
            <v>20</v>
          </cell>
          <cell r="L3454">
            <v>865</v>
          </cell>
          <cell r="M3454">
            <v>16</v>
          </cell>
          <cell r="N3454">
            <v>1432</v>
          </cell>
        </row>
        <row r="3455">
          <cell r="A3455">
            <v>1553080</v>
          </cell>
          <cell r="B3455" t="str">
            <v>07</v>
          </cell>
          <cell r="C3455" t="str">
            <v>Outaouais</v>
          </cell>
          <cell r="D3455" t="str">
            <v>Jean-Daniel Duclos et Karine Lesage</v>
          </cell>
          <cell r="E3455" t="str">
            <v>Lesage(Jean-Daniel Duclos et Karine)</v>
          </cell>
          <cell r="F3455" t="str">
            <v>441, route 323</v>
          </cell>
          <cell r="G3455" t="str">
            <v>Papineauville</v>
          </cell>
          <cell r="H3455" t="str">
            <v>J0V1R0</v>
          </cell>
          <cell r="I3455">
            <v>819</v>
          </cell>
          <cell r="J3455">
            <v>9834026</v>
          </cell>
          <cell r="K3455">
            <v>62</v>
          </cell>
          <cell r="L3455">
            <v>1359</v>
          </cell>
          <cell r="M3455">
            <v>61</v>
          </cell>
          <cell r="N3455">
            <v>5238</v>
          </cell>
        </row>
        <row r="3456">
          <cell r="A3456">
            <v>1553320</v>
          </cell>
          <cell r="B3456" t="str">
            <v>14</v>
          </cell>
          <cell r="C3456" t="str">
            <v>Lanaudière</v>
          </cell>
          <cell r="D3456" t="str">
            <v>Lasonde(Guy)</v>
          </cell>
          <cell r="F3456" t="str">
            <v>587, chemin de la Savane</v>
          </cell>
          <cell r="G3456" t="str">
            <v>Repentigny</v>
          </cell>
          <cell r="H3456" t="str">
            <v>J5Z4C7</v>
          </cell>
          <cell r="I3456">
            <v>0</v>
          </cell>
          <cell r="J3456">
            <v>0</v>
          </cell>
          <cell r="K3456">
            <v>22</v>
          </cell>
          <cell r="L3456">
            <v>3211</v>
          </cell>
          <cell r="M3456">
            <v>22</v>
          </cell>
        </row>
        <row r="3457">
          <cell r="A3457">
            <v>1553445</v>
          </cell>
          <cell r="B3457" t="str">
            <v>14</v>
          </cell>
          <cell r="C3457" t="str">
            <v>Lanaudière</v>
          </cell>
          <cell r="D3457" t="str">
            <v>Lauzon(Michel)</v>
          </cell>
          <cell r="F3457" t="str">
            <v>2385 chemin Comtois</v>
          </cell>
          <cell r="G3457" t="str">
            <v>Terrebonne</v>
          </cell>
          <cell r="H3457" t="str">
            <v>J6X4H4</v>
          </cell>
          <cell r="I3457">
            <v>450</v>
          </cell>
          <cell r="J3457">
            <v>4775501</v>
          </cell>
          <cell r="K3457">
            <v>11</v>
          </cell>
        </row>
        <row r="3458">
          <cell r="A3458">
            <v>1553528</v>
          </cell>
          <cell r="B3458" t="str">
            <v>17</v>
          </cell>
          <cell r="C3458" t="str">
            <v>Centre-du-Québec</v>
          </cell>
          <cell r="D3458" t="str">
            <v>Anne Simon et Michel Therrien</v>
          </cell>
          <cell r="E3458" t="str">
            <v>Therrien(Michel)</v>
          </cell>
          <cell r="F3458" t="str">
            <v>105, rang 7</v>
          </cell>
          <cell r="G3458" t="str">
            <v>Saint-Christophe-d'Arthabaska</v>
          </cell>
          <cell r="H3458" t="str">
            <v>G6S0N8</v>
          </cell>
          <cell r="I3458">
            <v>819</v>
          </cell>
          <cell r="J3458">
            <v>3573212</v>
          </cell>
          <cell r="K3458">
            <v>55</v>
          </cell>
          <cell r="L3458">
            <v>12573</v>
          </cell>
          <cell r="M3458">
            <v>54</v>
          </cell>
          <cell r="N3458">
            <v>11174</v>
          </cell>
        </row>
        <row r="3459">
          <cell r="A3459">
            <v>1554153</v>
          </cell>
          <cell r="B3459" t="str">
            <v>15</v>
          </cell>
          <cell r="C3459" t="str">
            <v>Laurentides</v>
          </cell>
          <cell r="D3459" t="str">
            <v>Rochon(Daniel)</v>
          </cell>
          <cell r="F3459" t="str">
            <v>357 route du Canton</v>
          </cell>
          <cell r="G3459" t="str">
            <v>Brownsburg-Chatham</v>
          </cell>
          <cell r="H3459" t="str">
            <v>J8G1R3</v>
          </cell>
          <cell r="I3459">
            <v>450</v>
          </cell>
          <cell r="J3459">
            <v>5622849</v>
          </cell>
          <cell r="K3459">
            <v>26</v>
          </cell>
          <cell r="L3459">
            <v>3344</v>
          </cell>
          <cell r="M3459">
            <v>29</v>
          </cell>
          <cell r="N3459">
            <v>2716</v>
          </cell>
        </row>
        <row r="3460">
          <cell r="A3460">
            <v>1554229</v>
          </cell>
          <cell r="B3460" t="str">
            <v>15</v>
          </cell>
          <cell r="C3460" t="str">
            <v>Laurentides</v>
          </cell>
          <cell r="D3460" t="str">
            <v>Simon(James)</v>
          </cell>
          <cell r="F3460" t="str">
            <v>2838, ch. Île aux Chats</v>
          </cell>
          <cell r="G3460" t="str">
            <v>Saint-André-d'Argenteuil</v>
          </cell>
          <cell r="H3460" t="str">
            <v>J0V1X0</v>
          </cell>
          <cell r="I3460">
            <v>450</v>
          </cell>
          <cell r="J3460">
            <v>5622891</v>
          </cell>
          <cell r="K3460">
            <v>14</v>
          </cell>
          <cell r="L3460">
            <v>621</v>
          </cell>
          <cell r="M3460">
            <v>16</v>
          </cell>
          <cell r="N3460">
            <v>1242</v>
          </cell>
        </row>
        <row r="3461">
          <cell r="A3461">
            <v>1554286</v>
          </cell>
          <cell r="B3461" t="str">
            <v>15</v>
          </cell>
          <cell r="C3461" t="str">
            <v>Laurentides</v>
          </cell>
          <cell r="D3461" t="str">
            <v>McTavish(Duncan)</v>
          </cell>
          <cell r="F3461" t="str">
            <v>30 McAndrew Road</v>
          </cell>
          <cell r="G3461" t="str">
            <v>Grenville-sur-la-Rouge</v>
          </cell>
          <cell r="H3461" t="str">
            <v>J0V1B0</v>
          </cell>
          <cell r="I3461">
            <v>819</v>
          </cell>
          <cell r="J3461">
            <v>2420663</v>
          </cell>
          <cell r="K3461">
            <v>40</v>
          </cell>
          <cell r="L3461">
            <v>10050</v>
          </cell>
          <cell r="M3461">
            <v>40</v>
          </cell>
          <cell r="N3461">
            <v>3681</v>
          </cell>
        </row>
        <row r="3462">
          <cell r="A3462">
            <v>1554377</v>
          </cell>
          <cell r="B3462" t="str">
            <v>15</v>
          </cell>
          <cell r="C3462" t="str">
            <v>Laurentides</v>
          </cell>
          <cell r="D3462" t="str">
            <v>Titley(Earl Ross)</v>
          </cell>
          <cell r="F3462" t="str">
            <v>2970 Thomas Gore</v>
          </cell>
          <cell r="G3462" t="str">
            <v>Lachute</v>
          </cell>
          <cell r="H3462" t="str">
            <v>J8H3W9</v>
          </cell>
          <cell r="I3462">
            <v>450</v>
          </cell>
          <cell r="J3462">
            <v>5627714</v>
          </cell>
          <cell r="K3462">
            <v>26</v>
          </cell>
          <cell r="M3462">
            <v>30</v>
          </cell>
        </row>
        <row r="3463">
          <cell r="A3463">
            <v>1554534</v>
          </cell>
          <cell r="B3463" t="str">
            <v>07</v>
          </cell>
          <cell r="C3463" t="str">
            <v>Outaouais</v>
          </cell>
          <cell r="D3463" t="str">
            <v>Léveillée(Léo)</v>
          </cell>
          <cell r="F3463" t="str">
            <v>chemin Léveillée, R.R. 1</v>
          </cell>
          <cell r="G3463" t="str">
            <v>Lac-Sainte-Marie</v>
          </cell>
          <cell r="H3463" t="str">
            <v>J0X1Z0</v>
          </cell>
          <cell r="I3463">
            <v>819</v>
          </cell>
          <cell r="J3463">
            <v>4672398</v>
          </cell>
          <cell r="K3463">
            <v>28</v>
          </cell>
          <cell r="L3463">
            <v>7167</v>
          </cell>
          <cell r="M3463">
            <v>25</v>
          </cell>
          <cell r="N3463">
            <v>8345</v>
          </cell>
        </row>
        <row r="3464">
          <cell r="A3464">
            <v>1554609</v>
          </cell>
          <cell r="B3464" t="str">
            <v>14</v>
          </cell>
          <cell r="C3464" t="str">
            <v>Lanaudière</v>
          </cell>
          <cell r="D3464" t="str">
            <v>Lemire(Daniel)</v>
          </cell>
          <cell r="F3464" t="str">
            <v>2299 rang Cabane Ronde</v>
          </cell>
          <cell r="G3464" t="str">
            <v>Mascouche</v>
          </cell>
          <cell r="H3464" t="str">
            <v>J7K3C1</v>
          </cell>
          <cell r="I3464">
            <v>450</v>
          </cell>
          <cell r="J3464">
            <v>9661425</v>
          </cell>
          <cell r="K3464">
            <v>37</v>
          </cell>
          <cell r="L3464">
            <v>5823</v>
          </cell>
          <cell r="M3464">
            <v>40</v>
          </cell>
          <cell r="N3464">
            <v>6760</v>
          </cell>
        </row>
        <row r="3465">
          <cell r="A3465">
            <v>1554633</v>
          </cell>
          <cell r="B3465" t="str">
            <v>14</v>
          </cell>
          <cell r="C3465" t="str">
            <v>Lanaudière</v>
          </cell>
          <cell r="D3465" t="str">
            <v>Lemire(Roger)</v>
          </cell>
          <cell r="F3465" t="str">
            <v>1340 3e Rang</v>
          </cell>
          <cell r="G3465" t="str">
            <v>Saint-Gabriel-de-Brandon</v>
          </cell>
          <cell r="H3465" t="str">
            <v>J0K2N0</v>
          </cell>
          <cell r="I3465">
            <v>450</v>
          </cell>
          <cell r="J3465">
            <v>8354931</v>
          </cell>
          <cell r="K3465">
            <v>32</v>
          </cell>
          <cell r="L3465">
            <v>5082</v>
          </cell>
          <cell r="M3465">
            <v>30</v>
          </cell>
          <cell r="N3465">
            <v>340</v>
          </cell>
        </row>
        <row r="3466">
          <cell r="A3466">
            <v>1554757</v>
          </cell>
          <cell r="B3466" t="str">
            <v>07</v>
          </cell>
          <cell r="C3466" t="str">
            <v>Outaouais</v>
          </cell>
          <cell r="D3466" t="str">
            <v>Labelle(Gilles)</v>
          </cell>
          <cell r="E3466" t="str">
            <v>Labelle(Gilles)</v>
          </cell>
          <cell r="F3466" t="str">
            <v>2, chemin Labelle</v>
          </cell>
          <cell r="G3466" t="str">
            <v>Lac-Sainte-Marie</v>
          </cell>
          <cell r="H3466" t="str">
            <v>J0X1Z0</v>
          </cell>
          <cell r="I3466">
            <v>819</v>
          </cell>
          <cell r="J3466">
            <v>4672977</v>
          </cell>
          <cell r="K3466">
            <v>83</v>
          </cell>
          <cell r="L3466">
            <v>16415</v>
          </cell>
          <cell r="M3466">
            <v>88</v>
          </cell>
          <cell r="N3466">
            <v>16415</v>
          </cell>
        </row>
        <row r="3467">
          <cell r="A3467">
            <v>1554781</v>
          </cell>
          <cell r="B3467" t="str">
            <v>14</v>
          </cell>
          <cell r="C3467" t="str">
            <v>Lanaudière</v>
          </cell>
          <cell r="D3467" t="str">
            <v>Maillé(Bernard)</v>
          </cell>
          <cell r="F3467" t="str">
            <v>4441 Principale</v>
          </cell>
          <cell r="G3467" t="str">
            <v>Notre-Dame-de-Lourdes</v>
          </cell>
          <cell r="H3467" t="str">
            <v>J0K1K0</v>
          </cell>
          <cell r="I3467">
            <v>450</v>
          </cell>
          <cell r="J3467">
            <v>7535598</v>
          </cell>
          <cell r="K3467">
            <v>35</v>
          </cell>
          <cell r="L3467">
            <v>7659</v>
          </cell>
          <cell r="M3467">
            <v>35</v>
          </cell>
          <cell r="N3467">
            <v>7193</v>
          </cell>
        </row>
        <row r="3468">
          <cell r="A3468">
            <v>1554807</v>
          </cell>
          <cell r="B3468" t="str">
            <v>07</v>
          </cell>
          <cell r="C3468" t="str">
            <v>Outaouais</v>
          </cell>
          <cell r="D3468" t="str">
            <v>Labelle(Lucien)</v>
          </cell>
          <cell r="F3468" t="str">
            <v>32, montée Labelle</v>
          </cell>
          <cell r="G3468" t="str">
            <v>Ripon</v>
          </cell>
          <cell r="H3468" t="str">
            <v>J0V1V0</v>
          </cell>
          <cell r="I3468">
            <v>819</v>
          </cell>
          <cell r="J3468">
            <v>9831533</v>
          </cell>
          <cell r="K3468">
            <v>44</v>
          </cell>
          <cell r="L3468">
            <v>3366</v>
          </cell>
          <cell r="M3468">
            <v>59</v>
          </cell>
          <cell r="N3468">
            <v>11389</v>
          </cell>
        </row>
        <row r="3469">
          <cell r="A3469">
            <v>1554849</v>
          </cell>
          <cell r="B3469" t="str">
            <v>07</v>
          </cell>
          <cell r="C3469" t="str">
            <v>Outaouais</v>
          </cell>
          <cell r="D3469" t="str">
            <v>Labine(Firmin)</v>
          </cell>
          <cell r="F3469" t="str">
            <v>6, rue Labine</v>
          </cell>
          <cell r="G3469" t="str">
            <v>Fort-Coulonge</v>
          </cell>
          <cell r="H3469" t="str">
            <v>J0X1V0</v>
          </cell>
          <cell r="I3469">
            <v>819</v>
          </cell>
          <cell r="J3469">
            <v>6832996</v>
          </cell>
          <cell r="K3469">
            <v>18</v>
          </cell>
          <cell r="M3469">
            <v>17</v>
          </cell>
        </row>
        <row r="3470">
          <cell r="A3470">
            <v>1554856</v>
          </cell>
          <cell r="B3470" t="str">
            <v>15</v>
          </cell>
          <cell r="C3470" t="str">
            <v>Laurentides</v>
          </cell>
          <cell r="D3470" t="str">
            <v>Lacelle(Rolland)</v>
          </cell>
          <cell r="F3470" t="str">
            <v>2300, ch. de l'Église Sud</v>
          </cell>
          <cell r="G3470" t="str">
            <v>Mont-Laurier</v>
          </cell>
          <cell r="H3470" t="str">
            <v>J9L0C7</v>
          </cell>
          <cell r="I3470">
            <v>819</v>
          </cell>
          <cell r="J3470">
            <v>6233868</v>
          </cell>
          <cell r="K3470">
            <v>28</v>
          </cell>
          <cell r="L3470">
            <v>4423</v>
          </cell>
          <cell r="M3470">
            <v>30</v>
          </cell>
          <cell r="N3470">
            <v>2905</v>
          </cell>
        </row>
        <row r="3471">
          <cell r="A3471">
            <v>1554872</v>
          </cell>
          <cell r="B3471" t="str">
            <v>15</v>
          </cell>
          <cell r="C3471" t="str">
            <v>Laurentides</v>
          </cell>
          <cell r="D3471" t="str">
            <v>Lachaine(Sylvain)</v>
          </cell>
          <cell r="F3471" t="str">
            <v>13, chemin du rang 6</v>
          </cell>
          <cell r="G3471" t="str">
            <v>Kiamika</v>
          </cell>
          <cell r="H3471" t="str">
            <v>J0W1G0</v>
          </cell>
          <cell r="I3471">
            <v>819</v>
          </cell>
          <cell r="J3471">
            <v>5852368</v>
          </cell>
          <cell r="K3471">
            <v>31</v>
          </cell>
          <cell r="M3471">
            <v>27</v>
          </cell>
        </row>
        <row r="3472">
          <cell r="A3472">
            <v>1554898</v>
          </cell>
          <cell r="B3472" t="str">
            <v>07</v>
          </cell>
          <cell r="C3472" t="str">
            <v>Outaouais</v>
          </cell>
          <cell r="D3472" t="str">
            <v>Lachapelle(Gaston)</v>
          </cell>
          <cell r="F3472" t="str">
            <v>C.P. 292, 60 ch. Eloi Lachapelle</v>
          </cell>
          <cell r="G3472" t="str">
            <v>Gracefield</v>
          </cell>
          <cell r="H3472" t="str">
            <v>J0X1W0</v>
          </cell>
          <cell r="I3472">
            <v>819</v>
          </cell>
          <cell r="J3472">
            <v>4632751</v>
          </cell>
          <cell r="K3472">
            <v>14</v>
          </cell>
          <cell r="L3472">
            <v>2694</v>
          </cell>
          <cell r="M3472">
            <v>16</v>
          </cell>
          <cell r="N3472">
            <v>2694</v>
          </cell>
        </row>
        <row r="3473">
          <cell r="A3473">
            <v>1554906</v>
          </cell>
          <cell r="B3473" t="str">
            <v>07</v>
          </cell>
          <cell r="C3473" t="str">
            <v>Outaouais</v>
          </cell>
          <cell r="D3473" t="str">
            <v>Lachapelle(Line)</v>
          </cell>
          <cell r="F3473" t="str">
            <v>45, ch. la Chute, C.P. 61</v>
          </cell>
          <cell r="G3473" t="str">
            <v>Lac-Sainte-Marie</v>
          </cell>
          <cell r="H3473" t="str">
            <v>J0X1Z0</v>
          </cell>
          <cell r="I3473">
            <v>819</v>
          </cell>
          <cell r="J3473">
            <v>4675333</v>
          </cell>
          <cell r="K3473">
            <v>26</v>
          </cell>
          <cell r="L3473">
            <v>4222</v>
          </cell>
          <cell r="M3473">
            <v>28</v>
          </cell>
          <cell r="N3473">
            <v>3564</v>
          </cell>
        </row>
        <row r="3474">
          <cell r="A3474">
            <v>1555002</v>
          </cell>
          <cell r="B3474" t="str">
            <v>07</v>
          </cell>
          <cell r="C3474" t="str">
            <v>Outaouais</v>
          </cell>
          <cell r="D3474" t="str">
            <v>Neil Gervais et Martine Laderoute</v>
          </cell>
          <cell r="E3474" t="str">
            <v>Laderoute(Neil Gervais et Martine)</v>
          </cell>
          <cell r="F3474" t="str">
            <v>53, ch. Stitt</v>
          </cell>
          <cell r="G3474" t="str">
            <v>Mansfield-et-Pontefract</v>
          </cell>
          <cell r="H3474" t="str">
            <v>J0X1R0</v>
          </cell>
          <cell r="I3474">
            <v>819</v>
          </cell>
          <cell r="J3474">
            <v>6833130</v>
          </cell>
          <cell r="K3474">
            <v>117</v>
          </cell>
          <cell r="L3474">
            <v>12999</v>
          </cell>
          <cell r="M3474">
            <v>110</v>
          </cell>
          <cell r="N3474">
            <v>16053</v>
          </cell>
        </row>
        <row r="3475">
          <cell r="A3475">
            <v>1555028</v>
          </cell>
          <cell r="B3475" t="str">
            <v>07</v>
          </cell>
          <cell r="C3475" t="str">
            <v>Outaouais</v>
          </cell>
          <cell r="D3475" t="str">
            <v>Lacroix(Émery)</v>
          </cell>
          <cell r="F3475" t="str">
            <v>101, ch. Bois Franc, R.R. 1</v>
          </cell>
          <cell r="G3475" t="str">
            <v>Mansfield-et-Pontefract</v>
          </cell>
          <cell r="H3475" t="str">
            <v>J0X1R0</v>
          </cell>
          <cell r="I3475">
            <v>819</v>
          </cell>
          <cell r="J3475">
            <v>6832321</v>
          </cell>
          <cell r="K3475">
            <v>13</v>
          </cell>
          <cell r="M3475">
            <v>16</v>
          </cell>
          <cell r="N3475">
            <v>680</v>
          </cell>
        </row>
        <row r="3476">
          <cell r="A3476">
            <v>1555168</v>
          </cell>
          <cell r="B3476" t="str">
            <v>07</v>
          </cell>
          <cell r="C3476" t="str">
            <v>Outaouais</v>
          </cell>
          <cell r="D3476" t="str">
            <v>Lafleur(Charles)</v>
          </cell>
          <cell r="F3476" t="str">
            <v>C422 - 11th Conc., R.R. 5, Shawville</v>
          </cell>
          <cell r="G3476" t="str">
            <v>Clarendon</v>
          </cell>
          <cell r="H3476" t="str">
            <v>J0X2Y0</v>
          </cell>
          <cell r="I3476">
            <v>819</v>
          </cell>
          <cell r="J3476">
            <v>6482292</v>
          </cell>
          <cell r="K3476">
            <v>50</v>
          </cell>
          <cell r="L3476">
            <v>1962</v>
          </cell>
          <cell r="M3476">
            <v>40</v>
          </cell>
          <cell r="N3476">
            <v>5841</v>
          </cell>
        </row>
        <row r="3477">
          <cell r="A3477">
            <v>1555192</v>
          </cell>
          <cell r="B3477" t="str">
            <v>07</v>
          </cell>
          <cell r="C3477" t="str">
            <v>Outaouais</v>
          </cell>
          <cell r="D3477" t="str">
            <v>Ferme Guy A. Guindon et Fils</v>
          </cell>
          <cell r="E3477" t="str">
            <v>Guindon(Paul)</v>
          </cell>
          <cell r="F3477" t="str">
            <v>1109, route 317</v>
          </cell>
          <cell r="G3477" t="str">
            <v>Ripon</v>
          </cell>
          <cell r="H3477" t="str">
            <v>J0V1V0</v>
          </cell>
          <cell r="I3477">
            <v>819</v>
          </cell>
          <cell r="J3477">
            <v>9836351</v>
          </cell>
          <cell r="K3477">
            <v>38</v>
          </cell>
          <cell r="L3477">
            <v>5696</v>
          </cell>
          <cell r="M3477">
            <v>38</v>
          </cell>
          <cell r="N3477">
            <v>5696</v>
          </cell>
        </row>
        <row r="3478">
          <cell r="A3478">
            <v>1555200</v>
          </cell>
          <cell r="B3478" t="str">
            <v>07</v>
          </cell>
          <cell r="C3478" t="str">
            <v>Outaouais</v>
          </cell>
          <cell r="D3478" t="str">
            <v>Lafontaine(Philippe)</v>
          </cell>
          <cell r="F3478" t="str">
            <v>12, ch. Lac Beaudoin</v>
          </cell>
          <cell r="G3478" t="str">
            <v>Maniwaki</v>
          </cell>
          <cell r="H3478" t="str">
            <v>J9E3A8</v>
          </cell>
          <cell r="I3478">
            <v>819</v>
          </cell>
          <cell r="J3478">
            <v>4495693</v>
          </cell>
          <cell r="K3478">
            <v>114</v>
          </cell>
          <cell r="M3478">
            <v>95</v>
          </cell>
          <cell r="N3478">
            <v>21217</v>
          </cell>
        </row>
        <row r="3479">
          <cell r="A3479">
            <v>1555291</v>
          </cell>
          <cell r="B3479" t="str">
            <v>07</v>
          </cell>
          <cell r="C3479" t="str">
            <v>Outaouais</v>
          </cell>
          <cell r="D3479" t="str">
            <v>Lagarde(Roméo J.)</v>
          </cell>
          <cell r="F3479" t="str">
            <v>13, chemin Letts</v>
          </cell>
          <cell r="G3479" t="str">
            <v>L'Ile-du-Grand-Calumet</v>
          </cell>
          <cell r="H3479" t="str">
            <v>J0X1J0</v>
          </cell>
          <cell r="I3479">
            <v>819</v>
          </cell>
          <cell r="J3479">
            <v>6482656</v>
          </cell>
          <cell r="K3479">
            <v>75</v>
          </cell>
          <cell r="L3479">
            <v>13513</v>
          </cell>
          <cell r="M3479">
            <v>75</v>
          </cell>
          <cell r="N3479">
            <v>11860</v>
          </cell>
        </row>
        <row r="3480">
          <cell r="A3480">
            <v>1555309</v>
          </cell>
          <cell r="B3480" t="str">
            <v>07</v>
          </cell>
          <cell r="C3480" t="str">
            <v>Outaouais</v>
          </cell>
          <cell r="D3480" t="str">
            <v>Laidlaw(James)</v>
          </cell>
          <cell r="F3480" t="str">
            <v>1583, route 148</v>
          </cell>
          <cell r="G3480" t="str">
            <v>Pontiac</v>
          </cell>
          <cell r="H3480" t="str">
            <v>J0X2G0</v>
          </cell>
          <cell r="I3480">
            <v>819</v>
          </cell>
          <cell r="J3480">
            <v>3321705</v>
          </cell>
          <cell r="K3480">
            <v>30</v>
          </cell>
          <cell r="L3480">
            <v>3357</v>
          </cell>
          <cell r="M3480">
            <v>30</v>
          </cell>
          <cell r="N3480">
            <v>3936</v>
          </cell>
        </row>
        <row r="3481">
          <cell r="A3481">
            <v>1555366</v>
          </cell>
          <cell r="B3481" t="str">
            <v>07</v>
          </cell>
          <cell r="C3481" t="str">
            <v>Outaouais</v>
          </cell>
          <cell r="D3481" t="str">
            <v>Lamoureux(Mario)</v>
          </cell>
          <cell r="F3481" t="str">
            <v>62, ch. de la Rouge</v>
          </cell>
          <cell r="G3481" t="str">
            <v>Bowman</v>
          </cell>
          <cell r="H3481" t="str">
            <v>J0X3C0</v>
          </cell>
          <cell r="I3481">
            <v>819</v>
          </cell>
          <cell r="J3481">
            <v>4542049</v>
          </cell>
          <cell r="K3481">
            <v>18</v>
          </cell>
          <cell r="L3481">
            <v>947</v>
          </cell>
          <cell r="M3481">
            <v>16</v>
          </cell>
          <cell r="N3481">
            <v>1981</v>
          </cell>
        </row>
        <row r="3482">
          <cell r="A3482">
            <v>1555416</v>
          </cell>
          <cell r="B3482" t="str">
            <v>07</v>
          </cell>
          <cell r="C3482" t="str">
            <v>Outaouais</v>
          </cell>
          <cell r="D3482" t="str">
            <v>Johnston(Stephen)</v>
          </cell>
          <cell r="F3482" t="str">
            <v>R.R. 1</v>
          </cell>
          <cell r="G3482" t="str">
            <v>La Pèche</v>
          </cell>
          <cell r="H3482" t="str">
            <v>J0X1A0</v>
          </cell>
          <cell r="I3482">
            <v>819</v>
          </cell>
          <cell r="J3482">
            <v>4592502</v>
          </cell>
          <cell r="K3482">
            <v>27</v>
          </cell>
          <cell r="M3482">
            <v>27</v>
          </cell>
        </row>
        <row r="3483">
          <cell r="A3483">
            <v>1555457</v>
          </cell>
          <cell r="B3483" t="str">
            <v>07</v>
          </cell>
          <cell r="C3483" t="str">
            <v>Outaouais</v>
          </cell>
          <cell r="D3483" t="str">
            <v>Joyce(Michael)</v>
          </cell>
          <cell r="E3483" t="str">
            <v>Joyce(Michael)</v>
          </cell>
          <cell r="F3483" t="str">
            <v>460 Shouldice Road</v>
          </cell>
          <cell r="G3483" t="str">
            <v>La Pèche</v>
          </cell>
          <cell r="H3483" t="str">
            <v>J0X1A0</v>
          </cell>
          <cell r="I3483">
            <v>819</v>
          </cell>
          <cell r="J3483">
            <v>4593185</v>
          </cell>
          <cell r="K3483">
            <v>32</v>
          </cell>
          <cell r="L3483">
            <v>931</v>
          </cell>
          <cell r="M3483">
            <v>34</v>
          </cell>
          <cell r="N3483">
            <v>250</v>
          </cell>
        </row>
        <row r="3484">
          <cell r="A3484">
            <v>1555481</v>
          </cell>
          <cell r="B3484" t="str">
            <v>07</v>
          </cell>
          <cell r="C3484" t="str">
            <v>Outaouais</v>
          </cell>
          <cell r="D3484" t="str">
            <v>Kealey(Albert)</v>
          </cell>
          <cell r="F3484" t="str">
            <v>643 Pike Lake Road</v>
          </cell>
          <cell r="G3484" t="str">
            <v>Low</v>
          </cell>
          <cell r="H3484" t="str">
            <v>J0X3E0</v>
          </cell>
          <cell r="I3484">
            <v>819</v>
          </cell>
          <cell r="J3484">
            <v>4223554</v>
          </cell>
          <cell r="K3484">
            <v>104</v>
          </cell>
          <cell r="L3484">
            <v>15837</v>
          </cell>
          <cell r="M3484">
            <v>103</v>
          </cell>
          <cell r="N3484">
            <v>2480</v>
          </cell>
        </row>
        <row r="3485">
          <cell r="A3485">
            <v>1555531</v>
          </cell>
          <cell r="B3485" t="str">
            <v>07</v>
          </cell>
          <cell r="C3485" t="str">
            <v>Outaouais</v>
          </cell>
          <cell r="D3485" t="str">
            <v>Kelly(Andrew)</v>
          </cell>
          <cell r="F3485" t="str">
            <v>535 Kelly Road,Denholm</v>
          </cell>
          <cell r="G3485" t="str">
            <v>Low</v>
          </cell>
          <cell r="H3485" t="str">
            <v>J0X2C0</v>
          </cell>
          <cell r="I3485">
            <v>819</v>
          </cell>
          <cell r="J3485">
            <v>4223446</v>
          </cell>
          <cell r="K3485">
            <v>15</v>
          </cell>
          <cell r="L3485">
            <v>607</v>
          </cell>
          <cell r="M3485">
            <v>15</v>
          </cell>
          <cell r="N3485">
            <v>576</v>
          </cell>
        </row>
        <row r="3486">
          <cell r="A3486">
            <v>1555556</v>
          </cell>
          <cell r="B3486" t="str">
            <v>07</v>
          </cell>
          <cell r="C3486" t="str">
            <v>Outaouais</v>
          </cell>
          <cell r="D3486" t="str">
            <v>Kelly(Danny)</v>
          </cell>
          <cell r="E3486" t="str">
            <v>Kelly(Danny)</v>
          </cell>
          <cell r="F3486" t="str">
            <v>189, Raymond Road, R.R. 4</v>
          </cell>
          <cell r="G3486" t="str">
            <v>l'isle-aux-Allumettes</v>
          </cell>
          <cell r="H3486" t="str">
            <v>J0X1M0</v>
          </cell>
          <cell r="I3486">
            <v>819</v>
          </cell>
          <cell r="J3486">
            <v>6895059</v>
          </cell>
          <cell r="K3486">
            <v>20</v>
          </cell>
          <cell r="L3486">
            <v>340</v>
          </cell>
          <cell r="M3486">
            <v>19</v>
          </cell>
        </row>
        <row r="3487">
          <cell r="A3487">
            <v>1555564</v>
          </cell>
          <cell r="B3487" t="str">
            <v>07</v>
          </cell>
          <cell r="C3487" t="str">
            <v>Outaouais</v>
          </cell>
          <cell r="D3487" t="str">
            <v>Kelly(Dillon)</v>
          </cell>
          <cell r="F3487" t="str">
            <v>2391 Route 148</v>
          </cell>
          <cell r="G3487" t="str">
            <v>Campbell's Bay</v>
          </cell>
          <cell r="H3487" t="str">
            <v>J0X1K0</v>
          </cell>
          <cell r="I3487">
            <v>819</v>
          </cell>
          <cell r="J3487">
            <v>6832402</v>
          </cell>
          <cell r="K3487">
            <v>30</v>
          </cell>
          <cell r="L3487">
            <v>2722</v>
          </cell>
          <cell r="M3487">
            <v>30</v>
          </cell>
        </row>
        <row r="3488">
          <cell r="A3488">
            <v>1555580</v>
          </cell>
          <cell r="B3488" t="str">
            <v>07</v>
          </cell>
          <cell r="C3488" t="str">
            <v>Outaouais</v>
          </cell>
          <cell r="D3488" t="str">
            <v>Kelly(Harvey)</v>
          </cell>
          <cell r="F3488" t="str">
            <v>1810 Highway 105</v>
          </cell>
          <cell r="G3488" t="str">
            <v>La Pèche</v>
          </cell>
          <cell r="H3488" t="str">
            <v>J0X1T0</v>
          </cell>
          <cell r="I3488">
            <v>819</v>
          </cell>
          <cell r="J3488">
            <v>4592584</v>
          </cell>
          <cell r="K3488">
            <v>39</v>
          </cell>
          <cell r="L3488">
            <v>11534</v>
          </cell>
          <cell r="M3488">
            <v>32</v>
          </cell>
          <cell r="N3488">
            <v>2869</v>
          </cell>
        </row>
        <row r="3489">
          <cell r="A3489">
            <v>1555614</v>
          </cell>
          <cell r="B3489" t="str">
            <v>07</v>
          </cell>
          <cell r="C3489" t="str">
            <v>Outaouais</v>
          </cell>
          <cell r="D3489" t="str">
            <v>Kelly(Stephen)</v>
          </cell>
          <cell r="E3489" t="str">
            <v>Kelly(Stephen)</v>
          </cell>
          <cell r="F3489" t="str">
            <v>46, Burrough Road</v>
          </cell>
          <cell r="G3489" t="str">
            <v>Low</v>
          </cell>
          <cell r="H3489" t="str">
            <v>J0X3E0</v>
          </cell>
          <cell r="I3489">
            <v>819</v>
          </cell>
          <cell r="J3489">
            <v>4221740</v>
          </cell>
          <cell r="K3489">
            <v>51</v>
          </cell>
          <cell r="L3489">
            <v>2668</v>
          </cell>
          <cell r="M3489">
            <v>53</v>
          </cell>
          <cell r="N3489">
            <v>2806</v>
          </cell>
        </row>
        <row r="3490">
          <cell r="A3490">
            <v>1555655</v>
          </cell>
          <cell r="B3490" t="str">
            <v>07</v>
          </cell>
          <cell r="C3490" t="str">
            <v>Outaouais</v>
          </cell>
          <cell r="D3490" t="str">
            <v>Kenzie(Douglas Mac)</v>
          </cell>
          <cell r="F3490" t="str">
            <v>R.R. 1, 473, chemin Donaldson</v>
          </cell>
          <cell r="G3490" t="str">
            <v>Gatineau</v>
          </cell>
          <cell r="H3490" t="str">
            <v>J8L2W7</v>
          </cell>
          <cell r="I3490">
            <v>819</v>
          </cell>
          <cell r="J3490">
            <v>9863510</v>
          </cell>
          <cell r="K3490">
            <v>10</v>
          </cell>
          <cell r="L3490">
            <v>1678</v>
          </cell>
        </row>
        <row r="3491">
          <cell r="A3491">
            <v>1555671</v>
          </cell>
          <cell r="B3491" t="str">
            <v>07</v>
          </cell>
          <cell r="C3491" t="str">
            <v>Outaouais</v>
          </cell>
          <cell r="D3491" t="str">
            <v>Keon(Desmond)</v>
          </cell>
          <cell r="F3491" t="str">
            <v>4, 3rd Line</v>
          </cell>
          <cell r="G3491" t="str">
            <v>Bristol</v>
          </cell>
          <cell r="H3491" t="str">
            <v>J0X1G0</v>
          </cell>
          <cell r="I3491">
            <v>819</v>
          </cell>
          <cell r="J3491">
            <v>6476443</v>
          </cell>
          <cell r="K3491">
            <v>38</v>
          </cell>
          <cell r="M3491">
            <v>39</v>
          </cell>
        </row>
        <row r="3492">
          <cell r="A3492">
            <v>1555721</v>
          </cell>
          <cell r="B3492" t="str">
            <v>15</v>
          </cell>
          <cell r="C3492" t="str">
            <v>Laurentides</v>
          </cell>
          <cell r="D3492" t="str">
            <v>Warrington(Robert)</v>
          </cell>
          <cell r="F3492" t="str">
            <v>3454, route 327</v>
          </cell>
          <cell r="G3492" t="str">
            <v>Harrington</v>
          </cell>
          <cell r="H3492" t="str">
            <v>J8G2T3</v>
          </cell>
          <cell r="I3492">
            <v>819</v>
          </cell>
          <cell r="J3492">
            <v>6872234</v>
          </cell>
          <cell r="K3492">
            <v>79</v>
          </cell>
          <cell r="L3492">
            <v>6742</v>
          </cell>
          <cell r="M3492">
            <v>87</v>
          </cell>
          <cell r="N3492">
            <v>4755</v>
          </cell>
        </row>
        <row r="3493">
          <cell r="A3493">
            <v>1555739</v>
          </cell>
          <cell r="B3493" t="str">
            <v>15</v>
          </cell>
          <cell r="C3493" t="str">
            <v>Laurentides</v>
          </cell>
          <cell r="D3493" t="str">
            <v>Young(Gordon)</v>
          </cell>
          <cell r="F3493" t="str">
            <v>132, Avoca Road</v>
          </cell>
          <cell r="G3493" t="str">
            <v>Grenville-sur-la-Rouge</v>
          </cell>
          <cell r="H3493" t="str">
            <v>J0V1B0</v>
          </cell>
          <cell r="I3493">
            <v>819</v>
          </cell>
          <cell r="J3493">
            <v>2426234</v>
          </cell>
          <cell r="K3493">
            <v>29</v>
          </cell>
          <cell r="L3493">
            <v>2369</v>
          </cell>
          <cell r="M3493">
            <v>28</v>
          </cell>
          <cell r="N3493">
            <v>7472</v>
          </cell>
        </row>
        <row r="3494">
          <cell r="A3494">
            <v>1555770</v>
          </cell>
          <cell r="B3494" t="str">
            <v>07</v>
          </cell>
          <cell r="C3494" t="str">
            <v>Outaouais</v>
          </cell>
          <cell r="D3494" t="str">
            <v>Kingsbury(Ronald)</v>
          </cell>
          <cell r="F3494" t="str">
            <v>155 Kennedy Road</v>
          </cell>
          <cell r="G3494" t="str">
            <v>La Pèche</v>
          </cell>
          <cell r="H3494" t="str">
            <v>J0X2W0</v>
          </cell>
          <cell r="I3494">
            <v>819</v>
          </cell>
          <cell r="J3494">
            <v>4562933</v>
          </cell>
          <cell r="K3494">
            <v>18</v>
          </cell>
          <cell r="L3494">
            <v>1225</v>
          </cell>
          <cell r="M3494">
            <v>21</v>
          </cell>
          <cell r="N3494">
            <v>885</v>
          </cell>
        </row>
        <row r="3495">
          <cell r="A3495">
            <v>1555796</v>
          </cell>
          <cell r="B3495" t="str">
            <v>07</v>
          </cell>
          <cell r="C3495" t="str">
            <v>Outaouais</v>
          </cell>
          <cell r="D3495" t="str">
            <v>Knox(Terry M.)</v>
          </cell>
          <cell r="E3495" t="str">
            <v>Knox(Terry M.)</v>
          </cell>
          <cell r="F3495" t="str">
            <v>C212, Route 148</v>
          </cell>
          <cell r="G3495" t="str">
            <v>Clarendon</v>
          </cell>
          <cell r="H3495" t="str">
            <v>J0X2Y0</v>
          </cell>
          <cell r="I3495">
            <v>819</v>
          </cell>
          <cell r="J3495">
            <v>6473211</v>
          </cell>
          <cell r="K3495">
            <v>18</v>
          </cell>
          <cell r="L3495">
            <v>3903</v>
          </cell>
          <cell r="M3495">
            <v>20</v>
          </cell>
          <cell r="N3495">
            <v>1701</v>
          </cell>
        </row>
        <row r="3496">
          <cell r="A3496">
            <v>1555879</v>
          </cell>
          <cell r="B3496" t="str">
            <v>07</v>
          </cell>
          <cell r="C3496" t="str">
            <v>Outaouais</v>
          </cell>
          <cell r="D3496" t="str">
            <v>Jennings, Keith &amp; Montgomery, Ruth</v>
          </cell>
          <cell r="E3496" t="str">
            <v>Jennings(Keith)</v>
          </cell>
          <cell r="F3496" t="str">
            <v>173 Fort William Road</v>
          </cell>
          <cell r="G3496" t="str">
            <v>Sheenboro</v>
          </cell>
          <cell r="H3496" t="str">
            <v>J0X2Z0</v>
          </cell>
          <cell r="I3496">
            <v>819</v>
          </cell>
          <cell r="J3496">
            <v>6892393</v>
          </cell>
          <cell r="K3496">
            <v>38</v>
          </cell>
          <cell r="L3496">
            <v>7771</v>
          </cell>
          <cell r="M3496">
            <v>28</v>
          </cell>
          <cell r="N3496">
            <v>11144</v>
          </cell>
        </row>
        <row r="3497">
          <cell r="A3497">
            <v>1556091</v>
          </cell>
          <cell r="B3497" t="str">
            <v>07</v>
          </cell>
          <cell r="C3497" t="str">
            <v>Outaouais</v>
          </cell>
          <cell r="D3497" t="str">
            <v>Denise Charest et Raymond Lacombe</v>
          </cell>
          <cell r="E3497" t="str">
            <v>Lacombe(Denise Charest et Raymond)</v>
          </cell>
          <cell r="F3497" t="str">
            <v>8124, route 315</v>
          </cell>
          <cell r="G3497" t="str">
            <v>Mulgrave-et-Derry</v>
          </cell>
          <cell r="H3497" t="str">
            <v>J8L2W8</v>
          </cell>
          <cell r="I3497">
            <v>819</v>
          </cell>
          <cell r="J3497">
            <v>9866056</v>
          </cell>
          <cell r="K3497">
            <v>10</v>
          </cell>
          <cell r="L3497">
            <v>1282</v>
          </cell>
        </row>
        <row r="3498">
          <cell r="A3498">
            <v>1556166</v>
          </cell>
          <cell r="B3498" t="str">
            <v>14</v>
          </cell>
          <cell r="C3498" t="str">
            <v>Lanaudière</v>
          </cell>
          <cell r="D3498" t="str">
            <v>Melançon(Gisèle)</v>
          </cell>
          <cell r="F3498" t="str">
            <v>691 9e Rang</v>
          </cell>
          <cell r="G3498" t="str">
            <v>Saint-Ambroise-de-Kildare</v>
          </cell>
          <cell r="H3498" t="str">
            <v>J0K1C0</v>
          </cell>
          <cell r="I3498">
            <v>450</v>
          </cell>
          <cell r="J3498">
            <v>8830296</v>
          </cell>
          <cell r="K3498">
            <v>25</v>
          </cell>
          <cell r="L3498">
            <v>6920</v>
          </cell>
          <cell r="M3498">
            <v>18</v>
          </cell>
          <cell r="N3498">
            <v>5044</v>
          </cell>
        </row>
        <row r="3499">
          <cell r="A3499">
            <v>1556265</v>
          </cell>
          <cell r="B3499" t="str">
            <v>14</v>
          </cell>
          <cell r="C3499" t="str">
            <v>Lanaudière</v>
          </cell>
          <cell r="D3499" t="str">
            <v>Morin(Réjean)</v>
          </cell>
          <cell r="E3499" t="str">
            <v>Morin(Réjean)</v>
          </cell>
          <cell r="F3499" t="str">
            <v>565 rang de la Savane</v>
          </cell>
          <cell r="G3499" t="str">
            <v>Repentigny</v>
          </cell>
          <cell r="H3499" t="str">
            <v>J5Z4C7</v>
          </cell>
          <cell r="I3499">
            <v>450</v>
          </cell>
          <cell r="J3499">
            <v>5824117</v>
          </cell>
          <cell r="K3499">
            <v>43</v>
          </cell>
          <cell r="L3499">
            <v>7741</v>
          </cell>
          <cell r="M3499">
            <v>40</v>
          </cell>
          <cell r="N3499">
            <v>10437</v>
          </cell>
        </row>
        <row r="3500">
          <cell r="A3500">
            <v>1556331</v>
          </cell>
          <cell r="B3500" t="str">
            <v>14</v>
          </cell>
          <cell r="C3500" t="str">
            <v>Lanaudière</v>
          </cell>
          <cell r="D3500" t="str">
            <v>Paquette(Richard)</v>
          </cell>
          <cell r="F3500" t="str">
            <v>521, Grande Ligne</v>
          </cell>
          <cell r="G3500" t="str">
            <v>Saint-Alexis (de Montcalm)</v>
          </cell>
          <cell r="H3500" t="str">
            <v>J0K1T0</v>
          </cell>
          <cell r="I3500">
            <v>450</v>
          </cell>
          <cell r="J3500">
            <v>8314156</v>
          </cell>
          <cell r="K3500">
            <v>22</v>
          </cell>
          <cell r="M3500">
            <v>19</v>
          </cell>
        </row>
        <row r="3501">
          <cell r="A3501">
            <v>1556349</v>
          </cell>
          <cell r="B3501" t="str">
            <v>07</v>
          </cell>
          <cell r="C3501" t="str">
            <v>Outaouais</v>
          </cell>
          <cell r="D3501" t="str">
            <v>Kuhn(Alfons)</v>
          </cell>
          <cell r="F3501" t="str">
            <v>100, chemin Wyman</v>
          </cell>
          <cell r="G3501" t="str">
            <v>Pontiac</v>
          </cell>
          <cell r="H3501" t="str">
            <v>J0X2V0</v>
          </cell>
          <cell r="I3501">
            <v>819</v>
          </cell>
          <cell r="J3501">
            <v>6473594</v>
          </cell>
          <cell r="K3501">
            <v>19</v>
          </cell>
          <cell r="L3501">
            <v>2741</v>
          </cell>
          <cell r="M3501">
            <v>21</v>
          </cell>
          <cell r="N3501">
            <v>5869</v>
          </cell>
        </row>
        <row r="3502">
          <cell r="A3502">
            <v>1556810</v>
          </cell>
          <cell r="B3502" t="str">
            <v>14</v>
          </cell>
          <cell r="C3502" t="str">
            <v>Lanaudière</v>
          </cell>
          <cell r="D3502" t="str">
            <v>Plante(Yves)</v>
          </cell>
          <cell r="F3502" t="str">
            <v>6, Sicotte</v>
          </cell>
          <cell r="G3502" t="str">
            <v>Saint-Gabriel-de-Brandon</v>
          </cell>
          <cell r="H3502" t="str">
            <v>J0K2N0</v>
          </cell>
          <cell r="I3502">
            <v>450</v>
          </cell>
          <cell r="J3502">
            <v>8352940</v>
          </cell>
          <cell r="K3502">
            <v>13</v>
          </cell>
          <cell r="L3502">
            <v>1061</v>
          </cell>
        </row>
        <row r="3503">
          <cell r="A3503">
            <v>1556919</v>
          </cell>
          <cell r="B3503" t="str">
            <v>01</v>
          </cell>
          <cell r="C3503" t="str">
            <v>Bas-Saint-Laurent</v>
          </cell>
          <cell r="D3503" t="str">
            <v>Ferme Claunik inc.</v>
          </cell>
          <cell r="E3503" t="str">
            <v>Pelletier(Claude)</v>
          </cell>
          <cell r="F3503" t="str">
            <v>30 St-Joseph Sud</v>
          </cell>
          <cell r="G3503" t="str">
            <v>Rivière-Bleue</v>
          </cell>
          <cell r="H3503" t="str">
            <v>G0L2B0</v>
          </cell>
          <cell r="I3503">
            <v>418</v>
          </cell>
          <cell r="J3503">
            <v>8932716</v>
          </cell>
          <cell r="K3503">
            <v>46</v>
          </cell>
          <cell r="L3503">
            <v>7855</v>
          </cell>
          <cell r="M3503">
            <v>45</v>
          </cell>
          <cell r="N3503">
            <v>8062</v>
          </cell>
        </row>
        <row r="3504">
          <cell r="A3504">
            <v>1557164</v>
          </cell>
          <cell r="B3504" t="str">
            <v>14</v>
          </cell>
          <cell r="C3504" t="str">
            <v>Lanaudière</v>
          </cell>
          <cell r="D3504" t="str">
            <v>Renaud(Yvon)</v>
          </cell>
          <cell r="F3504" t="str">
            <v>265, Harvey</v>
          </cell>
          <cell r="G3504" t="str">
            <v>Repentigny</v>
          </cell>
          <cell r="H3504" t="str">
            <v>J5Z2Y7</v>
          </cell>
          <cell r="I3504">
            <v>450</v>
          </cell>
          <cell r="J3504">
            <v>5859414</v>
          </cell>
          <cell r="K3504">
            <v>48</v>
          </cell>
          <cell r="M3504">
            <v>52</v>
          </cell>
          <cell r="N3504">
            <v>1561</v>
          </cell>
        </row>
        <row r="3505">
          <cell r="A3505">
            <v>1557396</v>
          </cell>
          <cell r="B3505" t="str">
            <v>12</v>
          </cell>
          <cell r="C3505" t="str">
            <v>Chaudière-Appalaches</v>
          </cell>
          <cell r="D3505" t="str">
            <v>Ferme G.M. Turgeon S.E.N.C.</v>
          </cell>
          <cell r="E3505" t="str">
            <v>Turgeon(Gilles)</v>
          </cell>
          <cell r="F3505" t="str">
            <v>7966, chemin Turgeon</v>
          </cell>
          <cell r="G3505" t="str">
            <v>Disraeli</v>
          </cell>
          <cell r="H3505" t="str">
            <v>G0N1E0</v>
          </cell>
          <cell r="I3505">
            <v>418</v>
          </cell>
          <cell r="J3505">
            <v>4495203</v>
          </cell>
          <cell r="K3505">
            <v>61</v>
          </cell>
          <cell r="L3505">
            <v>8481</v>
          </cell>
          <cell r="M3505">
            <v>59</v>
          </cell>
          <cell r="N3505">
            <v>10097</v>
          </cell>
        </row>
        <row r="3506">
          <cell r="A3506">
            <v>1557529</v>
          </cell>
          <cell r="B3506" t="str">
            <v>07</v>
          </cell>
          <cell r="C3506" t="str">
            <v>Outaouais</v>
          </cell>
          <cell r="D3506" t="str">
            <v>Ferme Palerme S.E.N.C.</v>
          </cell>
          <cell r="E3506" t="str">
            <v>Palerme(Gaston Jr.)</v>
          </cell>
          <cell r="F3506" t="str">
            <v>100, rue Maurice</v>
          </cell>
          <cell r="G3506" t="str">
            <v>Gatineau</v>
          </cell>
          <cell r="H3506" t="str">
            <v>J8Y5X7</v>
          </cell>
          <cell r="I3506">
            <v>819</v>
          </cell>
          <cell r="J3506">
            <v>8272718</v>
          </cell>
          <cell r="K3506">
            <v>117</v>
          </cell>
          <cell r="L3506">
            <v>24722</v>
          </cell>
          <cell r="M3506">
            <v>123</v>
          </cell>
          <cell r="N3506">
            <v>25468</v>
          </cell>
        </row>
        <row r="3507">
          <cell r="A3507">
            <v>1557875</v>
          </cell>
          <cell r="B3507" t="str">
            <v>07</v>
          </cell>
          <cell r="C3507" t="str">
            <v>Outaouais</v>
          </cell>
          <cell r="D3507" t="str">
            <v>Connor(Helena O')</v>
          </cell>
          <cell r="F3507" t="str">
            <v>939, Highway 105</v>
          </cell>
          <cell r="G3507" t="str">
            <v>Low</v>
          </cell>
          <cell r="H3507" t="str">
            <v>J0X3E0</v>
          </cell>
          <cell r="I3507">
            <v>819</v>
          </cell>
          <cell r="J3507">
            <v>4223630</v>
          </cell>
          <cell r="K3507">
            <v>40</v>
          </cell>
          <cell r="L3507">
            <v>6601</v>
          </cell>
          <cell r="M3507">
            <v>36</v>
          </cell>
          <cell r="N3507">
            <v>3990</v>
          </cell>
        </row>
        <row r="3508">
          <cell r="A3508">
            <v>1557883</v>
          </cell>
          <cell r="B3508" t="str">
            <v>07</v>
          </cell>
          <cell r="C3508" t="str">
            <v>Outaouais</v>
          </cell>
          <cell r="D3508" t="str">
            <v>Conroy(Patrick)</v>
          </cell>
          <cell r="F3508" t="str">
            <v>1026, ch. Riviere La Blanche, R.R. 3</v>
          </cell>
          <cell r="G3508" t="str">
            <v>Gatineau</v>
          </cell>
          <cell r="H3508" t="str">
            <v>J8L2W8</v>
          </cell>
          <cell r="I3508">
            <v>819</v>
          </cell>
          <cell r="J3508">
            <v>9867339</v>
          </cell>
          <cell r="K3508">
            <v>21</v>
          </cell>
          <cell r="M3508">
            <v>18</v>
          </cell>
        </row>
        <row r="3509">
          <cell r="A3509">
            <v>1558055</v>
          </cell>
          <cell r="B3509" t="str">
            <v>07</v>
          </cell>
          <cell r="C3509" t="str">
            <v>Outaouais</v>
          </cell>
          <cell r="D3509" t="str">
            <v>Corbeil(Réjeanne)</v>
          </cell>
          <cell r="E3509" t="str">
            <v>Massie(Conrad)</v>
          </cell>
          <cell r="F3509" t="str">
            <v>986, route 321 Nord</v>
          </cell>
          <cell r="G3509" t="str">
            <v>Saint-André-Avellin</v>
          </cell>
          <cell r="H3509" t="str">
            <v>J0V1W0</v>
          </cell>
          <cell r="I3509">
            <v>819</v>
          </cell>
          <cell r="J3509">
            <v>9836403</v>
          </cell>
          <cell r="K3509">
            <v>41</v>
          </cell>
          <cell r="L3509">
            <v>6393</v>
          </cell>
          <cell r="M3509">
            <v>39</v>
          </cell>
          <cell r="N3509">
            <v>7536</v>
          </cell>
        </row>
        <row r="3510">
          <cell r="A3510">
            <v>1558519</v>
          </cell>
          <cell r="B3510" t="str">
            <v>14</v>
          </cell>
          <cell r="C3510" t="str">
            <v>Lanaudière</v>
          </cell>
          <cell r="D3510" t="str">
            <v>Roy(Gaétan)</v>
          </cell>
          <cell r="F3510" t="str">
            <v>170 Ste-Louise Ouest</v>
          </cell>
          <cell r="G3510" t="str">
            <v>Saint-Jean-de-Matha</v>
          </cell>
          <cell r="H3510" t="str">
            <v>J0K2S0</v>
          </cell>
          <cell r="I3510">
            <v>450</v>
          </cell>
          <cell r="J3510">
            <v>8863426</v>
          </cell>
          <cell r="K3510">
            <v>21</v>
          </cell>
          <cell r="M3510">
            <v>21</v>
          </cell>
        </row>
        <row r="3511">
          <cell r="A3511">
            <v>1558741</v>
          </cell>
          <cell r="B3511" t="str">
            <v>07</v>
          </cell>
          <cell r="C3511" t="str">
            <v>Outaouais</v>
          </cell>
          <cell r="D3511" t="str">
            <v>Crawford(Hal)</v>
          </cell>
          <cell r="F3511" t="str">
            <v>1196, R.R. 2, route 148</v>
          </cell>
          <cell r="G3511" t="str">
            <v>Litchfield</v>
          </cell>
          <cell r="H3511" t="str">
            <v>J0X1K0</v>
          </cell>
          <cell r="I3511">
            <v>819</v>
          </cell>
          <cell r="J3511">
            <v>6482038</v>
          </cell>
          <cell r="K3511">
            <v>47</v>
          </cell>
          <cell r="L3511">
            <v>3402</v>
          </cell>
          <cell r="M3511">
            <v>47</v>
          </cell>
          <cell r="N3511">
            <v>10364</v>
          </cell>
        </row>
        <row r="3512">
          <cell r="A3512">
            <v>1558980</v>
          </cell>
          <cell r="B3512" t="str">
            <v>07</v>
          </cell>
          <cell r="C3512" t="str">
            <v>Outaouais</v>
          </cell>
          <cell r="D3512" t="str">
            <v>Cross(Elvis)</v>
          </cell>
          <cell r="E3512" t="str">
            <v>Cross(Elvis)</v>
          </cell>
          <cell r="F3512" t="str">
            <v>196 McDonald Road</v>
          </cell>
          <cell r="G3512" t="str">
            <v>Low</v>
          </cell>
          <cell r="H3512" t="str">
            <v>J0X2C0</v>
          </cell>
          <cell r="I3512">
            <v>819</v>
          </cell>
          <cell r="J3512">
            <v>4592460</v>
          </cell>
          <cell r="K3512">
            <v>30</v>
          </cell>
          <cell r="M3512">
            <v>30</v>
          </cell>
        </row>
        <row r="3513">
          <cell r="A3513">
            <v>1559251</v>
          </cell>
          <cell r="B3513" t="str">
            <v>07</v>
          </cell>
          <cell r="C3513" t="str">
            <v>Outaouais</v>
          </cell>
          <cell r="D3513" t="str">
            <v>Culleton(Michael)</v>
          </cell>
          <cell r="F3513" t="str">
            <v>17, Church Line, Chapeau</v>
          </cell>
          <cell r="G3513" t="str">
            <v>l'isle-aux-Allumettes</v>
          </cell>
          <cell r="H3513" t="str">
            <v>J0X1M0</v>
          </cell>
          <cell r="I3513">
            <v>819</v>
          </cell>
          <cell r="J3513">
            <v>6892073</v>
          </cell>
          <cell r="K3513">
            <v>39</v>
          </cell>
          <cell r="L3513">
            <v>7645</v>
          </cell>
          <cell r="M3513">
            <v>42</v>
          </cell>
          <cell r="N3513">
            <v>6239</v>
          </cell>
        </row>
        <row r="3514">
          <cell r="A3514">
            <v>1559319</v>
          </cell>
          <cell r="B3514" t="str">
            <v>14</v>
          </cell>
          <cell r="C3514" t="str">
            <v>Lanaudière</v>
          </cell>
          <cell r="D3514" t="str">
            <v>Tessier(Jean-François)</v>
          </cell>
          <cell r="F3514" t="str">
            <v>3661, rang St-Pierre</v>
          </cell>
          <cell r="G3514" t="str">
            <v>Saint-Félix-de-Valois</v>
          </cell>
          <cell r="H3514" t="str">
            <v>J0K2M0</v>
          </cell>
          <cell r="I3514">
            <v>450</v>
          </cell>
          <cell r="J3514">
            <v>8892177</v>
          </cell>
          <cell r="K3514">
            <v>53</v>
          </cell>
          <cell r="L3514">
            <v>4217</v>
          </cell>
          <cell r="M3514">
            <v>58</v>
          </cell>
          <cell r="N3514">
            <v>4718</v>
          </cell>
        </row>
        <row r="3515">
          <cell r="A3515">
            <v>1559350</v>
          </cell>
          <cell r="B3515" t="str">
            <v>07</v>
          </cell>
          <cell r="C3515" t="str">
            <v>Outaouais</v>
          </cell>
          <cell r="D3515" t="str">
            <v>Curley(Raymond)</v>
          </cell>
          <cell r="E3515" t="str">
            <v>Curley(Raymond)</v>
          </cell>
          <cell r="F3515" t="str">
            <v>211, Curley Road, Luskville</v>
          </cell>
          <cell r="G3515" t="str">
            <v>Pontiac</v>
          </cell>
          <cell r="H3515" t="str">
            <v>J0X2G0</v>
          </cell>
          <cell r="I3515">
            <v>819</v>
          </cell>
          <cell r="J3515">
            <v>4552312</v>
          </cell>
          <cell r="K3515">
            <v>25</v>
          </cell>
          <cell r="L3515">
            <v>6699</v>
          </cell>
          <cell r="M3515">
            <v>23</v>
          </cell>
          <cell r="N3515">
            <v>6961</v>
          </cell>
        </row>
        <row r="3516">
          <cell r="A3516">
            <v>1559418</v>
          </cell>
          <cell r="B3516" t="str">
            <v>14</v>
          </cell>
          <cell r="C3516" t="str">
            <v>Lanaudière</v>
          </cell>
          <cell r="D3516" t="str">
            <v>Thouin(Lucien)</v>
          </cell>
          <cell r="F3516" t="str">
            <v>1195 Cabane Ronde</v>
          </cell>
          <cell r="G3516" t="str">
            <v>Mascouche</v>
          </cell>
          <cell r="H3516" t="str">
            <v>J7K3C1</v>
          </cell>
          <cell r="I3516">
            <v>450</v>
          </cell>
          <cell r="J3516">
            <v>9661372</v>
          </cell>
          <cell r="K3516">
            <v>25</v>
          </cell>
          <cell r="L3516">
            <v>340</v>
          </cell>
          <cell r="M3516">
            <v>27</v>
          </cell>
        </row>
        <row r="3517">
          <cell r="A3517">
            <v>1559640</v>
          </cell>
          <cell r="B3517" t="str">
            <v>14</v>
          </cell>
          <cell r="C3517" t="str">
            <v>Lanaudière</v>
          </cell>
          <cell r="D3517" t="str">
            <v>Vanier(Louis-Charles)</v>
          </cell>
          <cell r="F3517" t="str">
            <v>7090, rue Damien</v>
          </cell>
          <cell r="G3517" t="str">
            <v>Saint-Damien</v>
          </cell>
          <cell r="H3517" t="str">
            <v>J0K2E0</v>
          </cell>
          <cell r="I3517">
            <v>450</v>
          </cell>
          <cell r="J3517">
            <v>8351727</v>
          </cell>
          <cell r="K3517">
            <v>10</v>
          </cell>
        </row>
        <row r="3518">
          <cell r="A3518">
            <v>1559806</v>
          </cell>
          <cell r="B3518" t="str">
            <v>07</v>
          </cell>
          <cell r="C3518" t="str">
            <v>Outaouais</v>
          </cell>
          <cell r="D3518" t="str">
            <v>Côté(Michel)</v>
          </cell>
          <cell r="F3518" t="str">
            <v>600, boul St-Joseph</v>
          </cell>
          <cell r="G3518" t="str">
            <v>Gatineau</v>
          </cell>
          <cell r="H3518" t="str">
            <v>J8Y4A7</v>
          </cell>
          <cell r="I3518">
            <v>819</v>
          </cell>
          <cell r="J3518">
            <v>7778384</v>
          </cell>
          <cell r="K3518">
            <v>88</v>
          </cell>
          <cell r="L3518">
            <v>3402</v>
          </cell>
          <cell r="M3518">
            <v>104</v>
          </cell>
          <cell r="N3518">
            <v>12281</v>
          </cell>
        </row>
        <row r="3519">
          <cell r="A3519">
            <v>1559913</v>
          </cell>
          <cell r="B3519" t="str">
            <v>07</v>
          </cell>
          <cell r="C3519" t="str">
            <v>Outaouais</v>
          </cell>
          <cell r="D3519" t="str">
            <v>Dagg(Gerald F.)</v>
          </cell>
          <cell r="E3519" t="str">
            <v>Dagg(Gerald F.)</v>
          </cell>
          <cell r="F3519" t="str">
            <v>C234 9th Concession</v>
          </cell>
          <cell r="G3519" t="str">
            <v>Clarendon</v>
          </cell>
          <cell r="H3519" t="str">
            <v>J0X2Y0</v>
          </cell>
          <cell r="I3519">
            <v>613</v>
          </cell>
          <cell r="J3519">
            <v>5862671</v>
          </cell>
          <cell r="K3519">
            <v>66</v>
          </cell>
          <cell r="M3519">
            <v>110</v>
          </cell>
          <cell r="N3519">
            <v>11308</v>
          </cell>
        </row>
        <row r="3520">
          <cell r="A3520">
            <v>1559921</v>
          </cell>
          <cell r="B3520" t="str">
            <v>07</v>
          </cell>
          <cell r="C3520" t="str">
            <v>Outaouais</v>
          </cell>
          <cell r="D3520" t="str">
            <v>Dagg(Ronald)</v>
          </cell>
          <cell r="F3520" t="str">
            <v>20 - 11th Line</v>
          </cell>
          <cell r="G3520" t="str">
            <v>Bristol</v>
          </cell>
          <cell r="H3520" t="str">
            <v>J0X1G0</v>
          </cell>
          <cell r="I3520">
            <v>819</v>
          </cell>
          <cell r="J3520">
            <v>6475495</v>
          </cell>
          <cell r="K3520">
            <v>29</v>
          </cell>
          <cell r="L3520">
            <v>7253</v>
          </cell>
          <cell r="M3520">
            <v>28</v>
          </cell>
          <cell r="N3520">
            <v>7077</v>
          </cell>
        </row>
        <row r="3521">
          <cell r="A3521">
            <v>1559947</v>
          </cell>
          <cell r="B3521" t="str">
            <v>07</v>
          </cell>
          <cell r="C3521" t="str">
            <v>Outaouais</v>
          </cell>
          <cell r="D3521" t="str">
            <v>Dagg(William E.)</v>
          </cell>
          <cell r="F3521" t="str">
            <v>R.R. 4, C136, Shawville</v>
          </cell>
          <cell r="G3521" t="str">
            <v>Clarendon</v>
          </cell>
          <cell r="H3521" t="str">
            <v>J0X2Y0</v>
          </cell>
          <cell r="I3521">
            <v>819</v>
          </cell>
          <cell r="J3521">
            <v>6473259</v>
          </cell>
          <cell r="K3521">
            <v>44</v>
          </cell>
          <cell r="L3521">
            <v>11579</v>
          </cell>
          <cell r="M3521">
            <v>39</v>
          </cell>
          <cell r="N3521">
            <v>4952</v>
          </cell>
        </row>
        <row r="3522">
          <cell r="A3522">
            <v>1559962</v>
          </cell>
          <cell r="B3522" t="str">
            <v>07</v>
          </cell>
          <cell r="C3522" t="str">
            <v>Outaouais</v>
          </cell>
          <cell r="D3522" t="str">
            <v>Dale(Charles)</v>
          </cell>
          <cell r="F3522" t="str">
            <v>98, Calumet Road East</v>
          </cell>
          <cell r="G3522" t="str">
            <v>Shawville</v>
          </cell>
          <cell r="H3522" t="str">
            <v>J0X2Y0</v>
          </cell>
          <cell r="I3522">
            <v>819</v>
          </cell>
          <cell r="J3522">
            <v>6472716</v>
          </cell>
          <cell r="K3522">
            <v>11</v>
          </cell>
          <cell r="L3522">
            <v>2538</v>
          </cell>
        </row>
        <row r="3523">
          <cell r="A3523">
            <v>1559970</v>
          </cell>
          <cell r="B3523" t="str">
            <v>07</v>
          </cell>
          <cell r="C3523" t="str">
            <v>Outaouais</v>
          </cell>
          <cell r="D3523" t="str">
            <v>Dambremont(Jacques)</v>
          </cell>
          <cell r="F3523" t="str">
            <v>1175, Route 317</v>
          </cell>
          <cell r="G3523" t="str">
            <v>Ripon</v>
          </cell>
          <cell r="H3523" t="str">
            <v>J0V1V0</v>
          </cell>
          <cell r="I3523">
            <v>819</v>
          </cell>
          <cell r="J3523">
            <v>9836376</v>
          </cell>
          <cell r="K3523">
            <v>19</v>
          </cell>
          <cell r="L3523">
            <v>4097</v>
          </cell>
          <cell r="M3523">
            <v>19</v>
          </cell>
          <cell r="N3523">
            <v>4097</v>
          </cell>
        </row>
        <row r="3524">
          <cell r="A3524">
            <v>1559988</v>
          </cell>
          <cell r="B3524" t="str">
            <v>07</v>
          </cell>
          <cell r="C3524" t="str">
            <v>Outaouais</v>
          </cell>
          <cell r="D3524" t="str">
            <v>Dambremont(Jean-Denis)</v>
          </cell>
          <cell r="F3524" t="str">
            <v>10, rang 5 nord</v>
          </cell>
          <cell r="G3524" t="str">
            <v>Ripon</v>
          </cell>
          <cell r="H3524" t="str">
            <v>J0V1V0</v>
          </cell>
          <cell r="I3524">
            <v>819</v>
          </cell>
          <cell r="J3524">
            <v>9836566</v>
          </cell>
          <cell r="K3524">
            <v>12</v>
          </cell>
          <cell r="L3524">
            <v>4634</v>
          </cell>
        </row>
        <row r="3525">
          <cell r="A3525">
            <v>1559996</v>
          </cell>
          <cell r="B3525" t="str">
            <v>07</v>
          </cell>
          <cell r="C3525" t="str">
            <v>Outaouais</v>
          </cell>
          <cell r="D3525" t="str">
            <v>Dambremont(Maurice)</v>
          </cell>
          <cell r="E3525" t="str">
            <v>Dambremont(Maurice)</v>
          </cell>
          <cell r="F3525" t="str">
            <v>12 Ranger  C.P. 115</v>
          </cell>
          <cell r="G3525" t="str">
            <v>Ripon</v>
          </cell>
          <cell r="H3525" t="str">
            <v>J0V1V0</v>
          </cell>
          <cell r="I3525">
            <v>819</v>
          </cell>
          <cell r="J3525">
            <v>9832152</v>
          </cell>
          <cell r="K3525">
            <v>13</v>
          </cell>
          <cell r="L3525">
            <v>3647</v>
          </cell>
          <cell r="M3525">
            <v>16</v>
          </cell>
          <cell r="N3525">
            <v>2740</v>
          </cell>
        </row>
        <row r="3526">
          <cell r="A3526">
            <v>1560010</v>
          </cell>
          <cell r="B3526" t="str">
            <v>15</v>
          </cell>
          <cell r="C3526" t="str">
            <v>Laurentides</v>
          </cell>
          <cell r="D3526" t="str">
            <v>Daudelin(Gilles)</v>
          </cell>
          <cell r="F3526" t="str">
            <v>4764, boul. Lafontaine</v>
          </cell>
          <cell r="G3526" t="str">
            <v>Riviere-Rouge</v>
          </cell>
          <cell r="H3526" t="str">
            <v>J0T1T0</v>
          </cell>
          <cell r="I3526">
            <v>819</v>
          </cell>
          <cell r="J3526">
            <v>2752524</v>
          </cell>
          <cell r="K3526">
            <v>12</v>
          </cell>
          <cell r="L3526">
            <v>1512</v>
          </cell>
        </row>
        <row r="3527">
          <cell r="A3527">
            <v>1560044</v>
          </cell>
          <cell r="B3527" t="str">
            <v>07</v>
          </cell>
          <cell r="C3527" t="str">
            <v>Outaouais</v>
          </cell>
          <cell r="D3527" t="str">
            <v>Denault(Pierre)</v>
          </cell>
          <cell r="F3527" t="str">
            <v>1640, 3e Concession</v>
          </cell>
          <cell r="G3527" t="str">
            <v>Pontiac</v>
          </cell>
          <cell r="H3527" t="str">
            <v>J0X2V0</v>
          </cell>
          <cell r="I3527">
            <v>819</v>
          </cell>
          <cell r="J3527">
            <v>4583042</v>
          </cell>
          <cell r="K3527">
            <v>56</v>
          </cell>
          <cell r="L3527">
            <v>16393</v>
          </cell>
          <cell r="M3527">
            <v>51</v>
          </cell>
          <cell r="N3527">
            <v>12467</v>
          </cell>
        </row>
        <row r="3528">
          <cell r="A3528">
            <v>1560069</v>
          </cell>
          <cell r="B3528" t="str">
            <v>07</v>
          </cell>
          <cell r="C3528" t="str">
            <v>Outaouais</v>
          </cell>
          <cell r="D3528" t="str">
            <v>Derouin(Jennings)</v>
          </cell>
          <cell r="E3528" t="str">
            <v>Derouin(Mike)</v>
          </cell>
          <cell r="F3528" t="str">
            <v>424, ch. Outaouais, R.R. 2</v>
          </cell>
          <cell r="G3528" t="str">
            <v>L'Ile-du-Grand-Calumet</v>
          </cell>
          <cell r="H3528" t="str">
            <v>J0X1J0</v>
          </cell>
          <cell r="I3528">
            <v>819</v>
          </cell>
          <cell r="J3528">
            <v>6482630</v>
          </cell>
          <cell r="K3528">
            <v>23</v>
          </cell>
          <cell r="L3528">
            <v>4790</v>
          </cell>
          <cell r="M3528">
            <v>24</v>
          </cell>
          <cell r="N3528">
            <v>5518</v>
          </cell>
        </row>
        <row r="3529">
          <cell r="A3529">
            <v>1560085</v>
          </cell>
          <cell r="B3529" t="str">
            <v>15</v>
          </cell>
          <cell r="C3529" t="str">
            <v>Laurentides</v>
          </cell>
          <cell r="D3529" t="str">
            <v>La Ferme des Pignons Rouges enr.</v>
          </cell>
          <cell r="E3529" t="str">
            <v>Labonté(Réjean Bessette et Liliane)</v>
          </cell>
          <cell r="F3529" t="str">
            <v>4551, chemin du Moulin</v>
          </cell>
          <cell r="G3529" t="str">
            <v>Labelle</v>
          </cell>
          <cell r="H3529" t="str">
            <v>J0T1H0</v>
          </cell>
          <cell r="I3529">
            <v>819</v>
          </cell>
          <cell r="J3529">
            <v>6863078</v>
          </cell>
          <cell r="K3529">
            <v>15</v>
          </cell>
          <cell r="L3529">
            <v>1790</v>
          </cell>
          <cell r="M3529">
            <v>17</v>
          </cell>
          <cell r="N3529">
            <v>2093</v>
          </cell>
        </row>
        <row r="3530">
          <cell r="A3530">
            <v>1560101</v>
          </cell>
          <cell r="B3530" t="str">
            <v>07</v>
          </cell>
          <cell r="C3530" t="str">
            <v>Outaouais</v>
          </cell>
          <cell r="D3530" t="str">
            <v>Dery(Pierre)</v>
          </cell>
          <cell r="F3530" t="str">
            <v>14, montée Nault</v>
          </cell>
          <cell r="G3530" t="str">
            <v>Montcerf-Lytton</v>
          </cell>
          <cell r="H3530" t="str">
            <v>J0W1N0</v>
          </cell>
          <cell r="I3530">
            <v>819</v>
          </cell>
          <cell r="J3530">
            <v>4491048</v>
          </cell>
          <cell r="K3530">
            <v>39</v>
          </cell>
          <cell r="L3530">
            <v>3236</v>
          </cell>
          <cell r="M3530">
            <v>41</v>
          </cell>
          <cell r="N3530">
            <v>5638</v>
          </cell>
        </row>
        <row r="3531">
          <cell r="A3531">
            <v>1560341</v>
          </cell>
          <cell r="B3531" t="str">
            <v>16</v>
          </cell>
          <cell r="C3531" t="str">
            <v>Montérégie</v>
          </cell>
          <cell r="D3531" t="str">
            <v>Morel(Marcel)</v>
          </cell>
          <cell r="F3531" t="str">
            <v>930, rang Laprade</v>
          </cell>
          <cell r="G3531" t="str">
            <v>Roxton Falls</v>
          </cell>
          <cell r="H3531" t="str">
            <v>J0H1E0</v>
          </cell>
          <cell r="I3531">
            <v>450</v>
          </cell>
          <cell r="J3531">
            <v>5482260</v>
          </cell>
          <cell r="K3531">
            <v>16</v>
          </cell>
          <cell r="L3531">
            <v>4477</v>
          </cell>
          <cell r="M3531">
            <v>22</v>
          </cell>
          <cell r="N3531">
            <v>3174</v>
          </cell>
        </row>
        <row r="3532">
          <cell r="A3532">
            <v>1560358</v>
          </cell>
          <cell r="B3532" t="str">
            <v>16</v>
          </cell>
          <cell r="C3532" t="str">
            <v>Montérégie</v>
          </cell>
          <cell r="D3532" t="str">
            <v>Plante(Daniel)</v>
          </cell>
          <cell r="F3532" t="str">
            <v>876, route 222</v>
          </cell>
          <cell r="G3532" t="str">
            <v>Roxton Falls</v>
          </cell>
          <cell r="H3532" t="str">
            <v>J0H1E0</v>
          </cell>
          <cell r="I3532">
            <v>450</v>
          </cell>
          <cell r="J3532">
            <v>5482518</v>
          </cell>
          <cell r="K3532">
            <v>139</v>
          </cell>
          <cell r="L3532">
            <v>922</v>
          </cell>
          <cell r="M3532">
            <v>144</v>
          </cell>
          <cell r="N3532">
            <v>680</v>
          </cell>
        </row>
        <row r="3533">
          <cell r="A3533">
            <v>1560366</v>
          </cell>
          <cell r="B3533" t="str">
            <v>16</v>
          </cell>
          <cell r="C3533" t="str">
            <v>Montérégie</v>
          </cell>
          <cell r="D3533" t="str">
            <v>Mathewson(Donald G.)</v>
          </cell>
          <cell r="E3533" t="str">
            <v>Mathewson(Donald)</v>
          </cell>
          <cell r="F3533" t="str">
            <v>274, chemin Woodard, R.R. 4</v>
          </cell>
          <cell r="G3533" t="str">
            <v>Sutton</v>
          </cell>
          <cell r="H3533" t="str">
            <v>J0E2K0</v>
          </cell>
          <cell r="I3533">
            <v>450</v>
          </cell>
          <cell r="J3533">
            <v>5383373</v>
          </cell>
          <cell r="K3533">
            <v>38</v>
          </cell>
          <cell r="L3533">
            <v>340</v>
          </cell>
          <cell r="M3533">
            <v>45</v>
          </cell>
        </row>
        <row r="3534">
          <cell r="A3534">
            <v>1560416</v>
          </cell>
          <cell r="B3534" t="str">
            <v>05</v>
          </cell>
          <cell r="C3534" t="str">
            <v>Estrie</v>
          </cell>
          <cell r="D3534" t="str">
            <v>Darveau Claude et Létourneau France</v>
          </cell>
          <cell r="F3534" t="str">
            <v>93 Rang 1</v>
          </cell>
          <cell r="G3534" t="str">
            <v>Saint-Joseph-de-Ham-Sud</v>
          </cell>
          <cell r="H3534" t="str">
            <v>J0B3J0</v>
          </cell>
          <cell r="I3534">
            <v>819</v>
          </cell>
          <cell r="J3534">
            <v>8772010</v>
          </cell>
          <cell r="K3534">
            <v>27</v>
          </cell>
          <cell r="L3534">
            <v>2806</v>
          </cell>
          <cell r="M3534">
            <v>19</v>
          </cell>
          <cell r="N3534">
            <v>5216</v>
          </cell>
        </row>
        <row r="3535">
          <cell r="A3535">
            <v>1561083</v>
          </cell>
          <cell r="B3535" t="str">
            <v>07</v>
          </cell>
          <cell r="C3535" t="str">
            <v>Outaouais</v>
          </cell>
          <cell r="D3535" t="str">
            <v>Foley(James)</v>
          </cell>
          <cell r="F3535" t="str">
            <v>244, montée St-Amour</v>
          </cell>
          <cell r="G3535" t="str">
            <v>Gatineau</v>
          </cell>
          <cell r="H3535" t="str">
            <v>J8V0C7</v>
          </cell>
          <cell r="I3535">
            <v>819</v>
          </cell>
          <cell r="J3535">
            <v>5682851</v>
          </cell>
          <cell r="K3535">
            <v>74</v>
          </cell>
          <cell r="L3535">
            <v>1464</v>
          </cell>
          <cell r="M3535">
            <v>80</v>
          </cell>
          <cell r="N3535">
            <v>680</v>
          </cell>
        </row>
        <row r="3536">
          <cell r="A3536">
            <v>1561166</v>
          </cell>
          <cell r="B3536" t="str">
            <v>16</v>
          </cell>
          <cell r="C3536" t="str">
            <v>Montérégie</v>
          </cell>
          <cell r="D3536" t="str">
            <v>D'Amico(Giovanni)</v>
          </cell>
          <cell r="F3536" t="str">
            <v>2045, Harwood Road</v>
          </cell>
          <cell r="G3536" t="str">
            <v>Vaudreuil-Dorion</v>
          </cell>
          <cell r="H3536" t="str">
            <v>J7V5V5</v>
          </cell>
          <cell r="I3536">
            <v>450</v>
          </cell>
          <cell r="J3536">
            <v>4243973</v>
          </cell>
          <cell r="K3536">
            <v>21</v>
          </cell>
          <cell r="M3536">
            <v>23</v>
          </cell>
        </row>
        <row r="3537">
          <cell r="A3537">
            <v>1561323</v>
          </cell>
          <cell r="B3537" t="str">
            <v>12</v>
          </cell>
          <cell r="C3537" t="str">
            <v>Chaudière-Appalaches</v>
          </cell>
          <cell r="D3537" t="str">
            <v>Les Élevages de Percherons St-Charles S.E.N.C.</v>
          </cell>
          <cell r="E3537" t="str">
            <v>Picard(Jacques)</v>
          </cell>
          <cell r="F3537" t="str">
            <v>6771, rang de l'Hétrière Est</v>
          </cell>
          <cell r="G3537" t="str">
            <v>Saint-Charles-de-Bellechasse</v>
          </cell>
          <cell r="H3537" t="str">
            <v>G0R2T0</v>
          </cell>
          <cell r="I3537">
            <v>418</v>
          </cell>
          <cell r="J3537">
            <v>8873172</v>
          </cell>
          <cell r="K3537">
            <v>45</v>
          </cell>
          <cell r="L3537">
            <v>4180</v>
          </cell>
          <cell r="M3537">
            <v>41</v>
          </cell>
          <cell r="N3537">
            <v>4435</v>
          </cell>
        </row>
        <row r="3538">
          <cell r="A3538">
            <v>1561422</v>
          </cell>
          <cell r="B3538" t="str">
            <v>03</v>
          </cell>
          <cell r="C3538" t="str">
            <v>Capitale-Nationale</v>
          </cell>
          <cell r="D3538" t="str">
            <v>Poitras(Aimé)</v>
          </cell>
          <cell r="F3538" t="str">
            <v>610, Route 138</v>
          </cell>
          <cell r="G3538" t="str">
            <v>Baie-Ste-Catherine</v>
          </cell>
          <cell r="H3538" t="str">
            <v>G0T1A0</v>
          </cell>
          <cell r="I3538">
            <v>418</v>
          </cell>
          <cell r="J3538">
            <v>2374230</v>
          </cell>
          <cell r="K3538">
            <v>15</v>
          </cell>
          <cell r="L3538">
            <v>3284</v>
          </cell>
          <cell r="M3538">
            <v>17</v>
          </cell>
          <cell r="N3538">
            <v>3337</v>
          </cell>
        </row>
        <row r="3539">
          <cell r="A3539">
            <v>1561604</v>
          </cell>
          <cell r="B3539" t="str">
            <v>03</v>
          </cell>
          <cell r="C3539" t="str">
            <v>Capitale-Nationale</v>
          </cell>
          <cell r="D3539" t="str">
            <v>Rhéaume(André)</v>
          </cell>
          <cell r="E3539" t="str">
            <v>Rhéaume(André)</v>
          </cell>
          <cell r="F3539" t="str">
            <v>3223, Notre-Dame</v>
          </cell>
          <cell r="G3539" t="str">
            <v>Québec</v>
          </cell>
          <cell r="H3539" t="str">
            <v>G2E3L9</v>
          </cell>
          <cell r="I3539">
            <v>418</v>
          </cell>
          <cell r="J3539">
            <v>8714719</v>
          </cell>
          <cell r="K3539">
            <v>28</v>
          </cell>
          <cell r="M3539">
            <v>26</v>
          </cell>
        </row>
        <row r="3540">
          <cell r="A3540">
            <v>1561885</v>
          </cell>
          <cell r="B3540" t="str">
            <v>12</v>
          </cell>
          <cell r="C3540" t="str">
            <v>Chaudière-Appalaches</v>
          </cell>
          <cell r="D3540" t="str">
            <v>Ferme R.L.D.G.</v>
          </cell>
          <cell r="E3540" t="str">
            <v>Houde-Desrochers(Louise)</v>
          </cell>
          <cell r="F3540" t="str">
            <v>17, rue Fortin</v>
          </cell>
          <cell r="G3540" t="str">
            <v>Dosquet</v>
          </cell>
          <cell r="H3540" t="str">
            <v>G0S1H0</v>
          </cell>
          <cell r="I3540">
            <v>418</v>
          </cell>
          <cell r="J3540">
            <v>7284094</v>
          </cell>
          <cell r="K3540">
            <v>35</v>
          </cell>
          <cell r="L3540">
            <v>1121</v>
          </cell>
          <cell r="M3540">
            <v>31</v>
          </cell>
          <cell r="N3540">
            <v>3149</v>
          </cell>
        </row>
        <row r="3541">
          <cell r="A3541">
            <v>1561893</v>
          </cell>
          <cell r="B3541" t="str">
            <v>16</v>
          </cell>
          <cell r="C3541" t="str">
            <v>Montérégie</v>
          </cell>
          <cell r="D3541" t="str">
            <v>Naylor Gilbert(Jean)</v>
          </cell>
          <cell r="F3541" t="str">
            <v>195, Robinson Road, Box 114</v>
          </cell>
          <cell r="G3541" t="str">
            <v>Sutton</v>
          </cell>
          <cell r="H3541" t="str">
            <v>J0E2K0</v>
          </cell>
          <cell r="I3541">
            <v>450</v>
          </cell>
          <cell r="J3541">
            <v>5385232</v>
          </cell>
          <cell r="K3541">
            <v>19</v>
          </cell>
          <cell r="M3541">
            <v>17</v>
          </cell>
        </row>
        <row r="3542">
          <cell r="A3542">
            <v>1561927</v>
          </cell>
          <cell r="B3542" t="str">
            <v>16</v>
          </cell>
          <cell r="C3542" t="str">
            <v>Montérégie</v>
          </cell>
          <cell r="D3542" t="str">
            <v>Gince(Alain)</v>
          </cell>
          <cell r="F3542" t="str">
            <v>1579, 10e Rang Ouest</v>
          </cell>
          <cell r="G3542" t="str">
            <v>Sainte-Cécile-de-Milton</v>
          </cell>
          <cell r="H3542" t="str">
            <v>J0E2C0</v>
          </cell>
          <cell r="I3542">
            <v>450</v>
          </cell>
          <cell r="J3542">
            <v>7773274</v>
          </cell>
          <cell r="K3542">
            <v>69</v>
          </cell>
          <cell r="L3542">
            <v>13608</v>
          </cell>
          <cell r="M3542">
            <v>69</v>
          </cell>
          <cell r="N3542">
            <v>9893</v>
          </cell>
        </row>
        <row r="3543">
          <cell r="A3543">
            <v>1562065</v>
          </cell>
          <cell r="B3543" t="str">
            <v>16</v>
          </cell>
          <cell r="C3543" t="str">
            <v>Montérégie</v>
          </cell>
          <cell r="D3543" t="str">
            <v>Baxter(Donald)</v>
          </cell>
          <cell r="F3543" t="str">
            <v>977, Pollica Road</v>
          </cell>
          <cell r="G3543" t="str">
            <v>Franklin</v>
          </cell>
          <cell r="H3543" t="str">
            <v>J0S1E0</v>
          </cell>
          <cell r="I3543">
            <v>450</v>
          </cell>
          <cell r="J3543">
            <v>8272859</v>
          </cell>
          <cell r="K3543">
            <v>71</v>
          </cell>
          <cell r="L3543">
            <v>11521</v>
          </cell>
          <cell r="M3543">
            <v>81</v>
          </cell>
          <cell r="N3543">
            <v>6039</v>
          </cell>
        </row>
        <row r="3544">
          <cell r="A3544">
            <v>1562792</v>
          </cell>
          <cell r="B3544" t="str">
            <v>01</v>
          </cell>
          <cell r="C3544" t="str">
            <v>Bas-Saint-Laurent</v>
          </cell>
          <cell r="D3544" t="str">
            <v>Ferme Renaud Lévesque inc.</v>
          </cell>
          <cell r="E3544" t="str">
            <v>Thibault(Renaud Lévesque et Carmen)</v>
          </cell>
          <cell r="F3544" t="str">
            <v>9, rue St-Dominique</v>
          </cell>
          <cell r="G3544" t="str">
            <v>Rivière-du-Loup</v>
          </cell>
          <cell r="H3544" t="str">
            <v>G5R2P3</v>
          </cell>
          <cell r="I3544">
            <v>418</v>
          </cell>
          <cell r="J3544">
            <v>8622319</v>
          </cell>
          <cell r="K3544">
            <v>56</v>
          </cell>
          <cell r="L3544">
            <v>9146</v>
          </cell>
          <cell r="M3544">
            <v>55</v>
          </cell>
          <cell r="N3544">
            <v>13727</v>
          </cell>
        </row>
        <row r="3545">
          <cell r="A3545">
            <v>1562842</v>
          </cell>
          <cell r="B3545" t="str">
            <v>03</v>
          </cell>
          <cell r="C3545" t="str">
            <v>Capitale-Nationale</v>
          </cell>
          <cell r="D3545" t="str">
            <v>Caron(André)</v>
          </cell>
          <cell r="F3545" t="str">
            <v>4873, avenue Royale</v>
          </cell>
          <cell r="G3545" t="str">
            <v>Saint-Ferréol-les-Neiges</v>
          </cell>
          <cell r="H3545" t="str">
            <v>G0A3R0</v>
          </cell>
          <cell r="I3545">
            <v>418</v>
          </cell>
          <cell r="J3545">
            <v>8263314</v>
          </cell>
          <cell r="K3545">
            <v>21</v>
          </cell>
          <cell r="L3545">
            <v>3853</v>
          </cell>
          <cell r="M3545">
            <v>22</v>
          </cell>
          <cell r="N3545">
            <v>3065</v>
          </cell>
        </row>
        <row r="3546">
          <cell r="A3546">
            <v>1562875</v>
          </cell>
          <cell r="B3546" t="str">
            <v>03</v>
          </cell>
          <cell r="C3546" t="str">
            <v>Capitale-Nationale</v>
          </cell>
          <cell r="D3546" t="str">
            <v>Côté(Robert)</v>
          </cell>
          <cell r="F3546" t="str">
            <v>440, route 138</v>
          </cell>
          <cell r="G3546" t="str">
            <v>Saint-Augustin-de-Desmaures</v>
          </cell>
          <cell r="H3546" t="str">
            <v>G3A1W7</v>
          </cell>
          <cell r="I3546">
            <v>418</v>
          </cell>
          <cell r="J3546">
            <v>8782451</v>
          </cell>
          <cell r="K3546">
            <v>47</v>
          </cell>
          <cell r="L3546">
            <v>10681</v>
          </cell>
          <cell r="M3546">
            <v>41</v>
          </cell>
          <cell r="N3546">
            <v>11813</v>
          </cell>
        </row>
        <row r="3547">
          <cell r="A3547">
            <v>1563063</v>
          </cell>
          <cell r="B3547" t="str">
            <v>01</v>
          </cell>
          <cell r="C3547" t="str">
            <v>Bas-Saint-Laurent</v>
          </cell>
          <cell r="D3547" t="str">
            <v>Ferme Labrie E.B.Y. inc.</v>
          </cell>
          <cell r="E3547" t="str">
            <v>Labrie(Yvon)</v>
          </cell>
          <cell r="F3547" t="str">
            <v>1178, route Packington</v>
          </cell>
          <cell r="G3547" t="str">
            <v>Packington</v>
          </cell>
          <cell r="H3547" t="str">
            <v>G0L1Z0</v>
          </cell>
          <cell r="I3547">
            <v>418</v>
          </cell>
          <cell r="J3547">
            <v>8532610</v>
          </cell>
          <cell r="K3547">
            <v>82</v>
          </cell>
          <cell r="L3547">
            <v>10908</v>
          </cell>
          <cell r="M3547">
            <v>70</v>
          </cell>
          <cell r="N3547">
            <v>2775</v>
          </cell>
        </row>
        <row r="3548">
          <cell r="A3548">
            <v>1563139</v>
          </cell>
          <cell r="B3548" t="str">
            <v>03</v>
          </cell>
          <cell r="C3548" t="str">
            <v>Capitale-Nationale</v>
          </cell>
          <cell r="D3548" t="str">
            <v>Simard(Martin)</v>
          </cell>
          <cell r="E3548" t="str">
            <v>Simard(Martin)</v>
          </cell>
          <cell r="F3548" t="str">
            <v>408, chemin de la Vallée</v>
          </cell>
          <cell r="G3548" t="str">
            <v>La Malbaie</v>
          </cell>
          <cell r="H3548" t="str">
            <v>G5A1B9</v>
          </cell>
          <cell r="I3548">
            <v>418</v>
          </cell>
          <cell r="J3548">
            <v>6656520</v>
          </cell>
          <cell r="K3548">
            <v>16</v>
          </cell>
          <cell r="L3548">
            <v>1004</v>
          </cell>
        </row>
        <row r="3549">
          <cell r="A3549">
            <v>1563154</v>
          </cell>
          <cell r="B3549" t="str">
            <v>03</v>
          </cell>
          <cell r="C3549" t="str">
            <v>Capitale-Nationale</v>
          </cell>
          <cell r="D3549" t="str">
            <v>Simard(Michel)</v>
          </cell>
          <cell r="E3549" t="str">
            <v>Simard(Michel)</v>
          </cell>
          <cell r="F3549" t="str">
            <v>32B, chemin du Relais</v>
          </cell>
          <cell r="G3549" t="str">
            <v>Baie-Saint-Paul</v>
          </cell>
          <cell r="H3549" t="str">
            <v>G3Z2A7</v>
          </cell>
          <cell r="I3549">
            <v>418</v>
          </cell>
          <cell r="J3549">
            <v>4355179</v>
          </cell>
          <cell r="K3549">
            <v>20</v>
          </cell>
          <cell r="M3549">
            <v>20</v>
          </cell>
        </row>
        <row r="3550">
          <cell r="A3550">
            <v>1563303</v>
          </cell>
          <cell r="B3550" t="str">
            <v>03</v>
          </cell>
          <cell r="C3550" t="str">
            <v>Capitale-Nationale</v>
          </cell>
          <cell r="D3550" t="str">
            <v>Deschênes(Alphé)</v>
          </cell>
          <cell r="E3550" t="str">
            <v>Deschênes(Alphé)</v>
          </cell>
          <cell r="F3550" t="str">
            <v>6, route 138</v>
          </cell>
          <cell r="G3550" t="str">
            <v>Saint-Urbain</v>
          </cell>
          <cell r="H3550" t="str">
            <v>G0A4K0</v>
          </cell>
          <cell r="I3550">
            <v>418</v>
          </cell>
          <cell r="J3550">
            <v>6392910</v>
          </cell>
          <cell r="K3550">
            <v>18</v>
          </cell>
          <cell r="L3550">
            <v>3335</v>
          </cell>
          <cell r="M3550">
            <v>19</v>
          </cell>
          <cell r="N3550">
            <v>8709</v>
          </cell>
        </row>
        <row r="3551">
          <cell r="A3551">
            <v>1563337</v>
          </cell>
          <cell r="B3551" t="str">
            <v>03</v>
          </cell>
          <cell r="C3551" t="str">
            <v>Capitale-Nationale</v>
          </cell>
          <cell r="D3551" t="str">
            <v>Simard(Sylvain)</v>
          </cell>
          <cell r="F3551" t="str">
            <v>129, Terrasse La Rémi</v>
          </cell>
          <cell r="G3551" t="str">
            <v>Baie-Saint-Paul</v>
          </cell>
          <cell r="H3551" t="str">
            <v>G3Z2Z7</v>
          </cell>
          <cell r="I3551">
            <v>418</v>
          </cell>
          <cell r="J3551">
            <v>4355608</v>
          </cell>
          <cell r="K3551">
            <v>19</v>
          </cell>
          <cell r="L3551">
            <v>2335</v>
          </cell>
          <cell r="M3551">
            <v>20</v>
          </cell>
        </row>
        <row r="3552">
          <cell r="A3552">
            <v>1563444</v>
          </cell>
          <cell r="B3552" t="str">
            <v>03</v>
          </cell>
          <cell r="C3552" t="str">
            <v>Capitale-Nationale</v>
          </cell>
          <cell r="D3552" t="str">
            <v>Stairs(Alan)</v>
          </cell>
          <cell r="F3552" t="str">
            <v>4401, avenue Tewkesbury</v>
          </cell>
          <cell r="G3552" t="str">
            <v>Stoneham-et-Tewkesbury</v>
          </cell>
          <cell r="H3552" t="str">
            <v>G3C2L9</v>
          </cell>
          <cell r="I3552">
            <v>418</v>
          </cell>
          <cell r="J3552">
            <v>8480745</v>
          </cell>
          <cell r="K3552">
            <v>29</v>
          </cell>
          <cell r="L3552">
            <v>7203</v>
          </cell>
          <cell r="M3552">
            <v>27</v>
          </cell>
          <cell r="N3552">
            <v>8847</v>
          </cell>
        </row>
        <row r="3553">
          <cell r="A3553">
            <v>1563527</v>
          </cell>
          <cell r="B3553" t="str">
            <v>03</v>
          </cell>
          <cell r="C3553" t="str">
            <v>Capitale-Nationale</v>
          </cell>
          <cell r="D3553" t="str">
            <v>Thomassin(Daniel)</v>
          </cell>
          <cell r="F3553" t="str">
            <v>169, avenue Lamontagne</v>
          </cell>
          <cell r="G3553" t="str">
            <v>Saint-Tite-des-Caps</v>
          </cell>
          <cell r="H3553" t="str">
            <v>G0A4J0</v>
          </cell>
          <cell r="I3553">
            <v>418</v>
          </cell>
          <cell r="J3553">
            <v>8232038</v>
          </cell>
          <cell r="K3553">
            <v>23</v>
          </cell>
          <cell r="L3553">
            <v>6045</v>
          </cell>
          <cell r="M3553">
            <v>23</v>
          </cell>
          <cell r="N3553">
            <v>5806</v>
          </cell>
        </row>
        <row r="3554">
          <cell r="A3554">
            <v>1563626</v>
          </cell>
          <cell r="B3554" t="str">
            <v>03</v>
          </cell>
          <cell r="C3554" t="str">
            <v>Capitale-Nationale</v>
          </cell>
          <cell r="D3554" t="str">
            <v>Tremblay(François)</v>
          </cell>
          <cell r="E3554" t="str">
            <v>Tremblay(François)</v>
          </cell>
          <cell r="F3554" t="str">
            <v>261, Rang 4</v>
          </cell>
          <cell r="G3554" t="str">
            <v>Saint-Hilarion</v>
          </cell>
          <cell r="H3554" t="str">
            <v>G0A3V0</v>
          </cell>
          <cell r="I3554">
            <v>418</v>
          </cell>
          <cell r="J3554">
            <v>4573919</v>
          </cell>
          <cell r="K3554">
            <v>14</v>
          </cell>
          <cell r="L3554">
            <v>263</v>
          </cell>
        </row>
        <row r="3555">
          <cell r="A3555">
            <v>1564004</v>
          </cell>
          <cell r="B3555" t="str">
            <v>03</v>
          </cell>
          <cell r="C3555" t="str">
            <v>Capitale-Nationale</v>
          </cell>
          <cell r="D3555" t="str">
            <v>Tremblay(Richard)</v>
          </cell>
          <cell r="F3555" t="str">
            <v>219, rang Saint-Jean-Baptiste</v>
          </cell>
          <cell r="G3555" t="str">
            <v>Saint-Urbain</v>
          </cell>
          <cell r="H3555" t="str">
            <v>G0A4K0</v>
          </cell>
          <cell r="I3555">
            <v>418</v>
          </cell>
          <cell r="J3555">
            <v>6392347</v>
          </cell>
          <cell r="K3555">
            <v>20</v>
          </cell>
          <cell r="M3555">
            <v>21</v>
          </cell>
        </row>
        <row r="3556">
          <cell r="A3556">
            <v>1564046</v>
          </cell>
          <cell r="B3556" t="str">
            <v>03</v>
          </cell>
          <cell r="C3556" t="str">
            <v>Capitale-Nationale</v>
          </cell>
          <cell r="D3556" t="str">
            <v>Tremblay(Wilbrod)</v>
          </cell>
          <cell r="E3556" t="str">
            <v>Tremblay(Wilbrod)</v>
          </cell>
          <cell r="F3556" t="str">
            <v>309, Rang 4</v>
          </cell>
          <cell r="G3556" t="str">
            <v>Saint-Hilarion</v>
          </cell>
          <cell r="H3556" t="str">
            <v>G0A3V0</v>
          </cell>
          <cell r="I3556">
            <v>418</v>
          </cell>
          <cell r="J3556">
            <v>4573706</v>
          </cell>
          <cell r="K3556">
            <v>31</v>
          </cell>
          <cell r="L3556">
            <v>7038</v>
          </cell>
          <cell r="M3556">
            <v>35</v>
          </cell>
          <cell r="N3556">
            <v>8692</v>
          </cell>
        </row>
        <row r="3557">
          <cell r="A3557">
            <v>1564087</v>
          </cell>
          <cell r="B3557" t="str">
            <v>03</v>
          </cell>
          <cell r="C3557" t="str">
            <v>Capitale-Nationale</v>
          </cell>
          <cell r="D3557" t="str">
            <v>Trottier(Éric)</v>
          </cell>
          <cell r="F3557" t="str">
            <v>340, chemin Sir Lomer Gouin</v>
          </cell>
          <cell r="G3557" t="str">
            <v>Grondines</v>
          </cell>
          <cell r="H3557" t="str">
            <v>G0A1W0</v>
          </cell>
          <cell r="I3557">
            <v>418</v>
          </cell>
          <cell r="J3557">
            <v>2683233</v>
          </cell>
          <cell r="K3557">
            <v>114</v>
          </cell>
          <cell r="L3557">
            <v>312</v>
          </cell>
          <cell r="M3557">
            <v>109</v>
          </cell>
        </row>
        <row r="3558">
          <cell r="A3558">
            <v>1564160</v>
          </cell>
          <cell r="B3558" t="str">
            <v>03</v>
          </cell>
          <cell r="C3558" t="str">
            <v>Capitale-Nationale</v>
          </cell>
          <cell r="D3558" t="str">
            <v>Villeneuve(Thérèse)</v>
          </cell>
          <cell r="E3558" t="str">
            <v>Roy(Lise)</v>
          </cell>
          <cell r="F3558" t="str">
            <v>161, rang Saint-Paul</v>
          </cell>
          <cell r="G3558" t="str">
            <v>Portneuf</v>
          </cell>
          <cell r="H3558" t="str">
            <v>G0A2Y0</v>
          </cell>
          <cell r="I3558">
            <v>418</v>
          </cell>
          <cell r="J3558">
            <v>3293660</v>
          </cell>
          <cell r="K3558">
            <v>63</v>
          </cell>
          <cell r="L3558">
            <v>8597</v>
          </cell>
          <cell r="M3558">
            <v>63</v>
          </cell>
          <cell r="N3558">
            <v>14445</v>
          </cell>
        </row>
        <row r="3559">
          <cell r="A3559">
            <v>1564228</v>
          </cell>
          <cell r="B3559" t="str">
            <v>03</v>
          </cell>
          <cell r="C3559" t="str">
            <v>Capitale-Nationale</v>
          </cell>
          <cell r="D3559" t="str">
            <v>Gagnon(Elzéar)</v>
          </cell>
          <cell r="F3559" t="str">
            <v>150, rue Principale</v>
          </cell>
          <cell r="G3559" t="str">
            <v>Saint-Aimé-des-Lacs</v>
          </cell>
          <cell r="H3559" t="str">
            <v>G0T1S0</v>
          </cell>
          <cell r="I3559">
            <v>418</v>
          </cell>
          <cell r="J3559">
            <v>4392913</v>
          </cell>
          <cell r="K3559">
            <v>17</v>
          </cell>
          <cell r="M3559">
            <v>18</v>
          </cell>
        </row>
        <row r="3560">
          <cell r="A3560">
            <v>1564244</v>
          </cell>
          <cell r="B3560" t="str">
            <v>16</v>
          </cell>
          <cell r="C3560" t="str">
            <v>Montérégie</v>
          </cell>
          <cell r="D3560" t="str">
            <v>Lavoie(Sébastien)</v>
          </cell>
          <cell r="E3560" t="str">
            <v>Tremblay(Céline)</v>
          </cell>
          <cell r="F3560" t="str">
            <v>60, des Érables</v>
          </cell>
          <cell r="G3560" t="str">
            <v>Saint-Rémi</v>
          </cell>
          <cell r="H3560" t="str">
            <v>J0L2L0</v>
          </cell>
          <cell r="I3560">
            <v>450</v>
          </cell>
          <cell r="J3560">
            <v>4540007</v>
          </cell>
          <cell r="K3560">
            <v>18</v>
          </cell>
          <cell r="L3560">
            <v>1021</v>
          </cell>
        </row>
        <row r="3561">
          <cell r="A3561">
            <v>1564251</v>
          </cell>
          <cell r="B3561" t="str">
            <v>03</v>
          </cell>
          <cell r="C3561" t="str">
            <v>Capitale-Nationale</v>
          </cell>
          <cell r="D3561" t="str">
            <v>Gagnon(Joseph-Aimé)</v>
          </cell>
          <cell r="E3561" t="str">
            <v>Gagnon(Jeanne)</v>
          </cell>
          <cell r="F3561" t="str">
            <v>33, rang Saint-Antoine</v>
          </cell>
          <cell r="G3561" t="str">
            <v>Notre-Dame-des-Monts</v>
          </cell>
          <cell r="H3561" t="str">
            <v>G0T1L0</v>
          </cell>
          <cell r="I3561">
            <v>418</v>
          </cell>
          <cell r="J3561">
            <v>4573484</v>
          </cell>
          <cell r="K3561">
            <v>61</v>
          </cell>
          <cell r="L3561">
            <v>3588</v>
          </cell>
          <cell r="M3561">
            <v>57</v>
          </cell>
          <cell r="N3561">
            <v>2096</v>
          </cell>
        </row>
        <row r="3562">
          <cell r="A3562">
            <v>1564319</v>
          </cell>
          <cell r="B3562" t="str">
            <v>03</v>
          </cell>
          <cell r="C3562" t="str">
            <v>Capitale-Nationale</v>
          </cell>
          <cell r="D3562" t="str">
            <v>Gagnon(Rodrigue)</v>
          </cell>
          <cell r="F3562" t="str">
            <v>767, route Lac Sept-Iles</v>
          </cell>
          <cell r="G3562" t="str">
            <v>Saint-Raymond</v>
          </cell>
          <cell r="H3562" t="str">
            <v>G3L2W2</v>
          </cell>
          <cell r="I3562">
            <v>418</v>
          </cell>
          <cell r="J3562">
            <v>3376481</v>
          </cell>
          <cell r="K3562">
            <v>33</v>
          </cell>
          <cell r="L3562">
            <v>5300</v>
          </cell>
          <cell r="M3562">
            <v>32</v>
          </cell>
        </row>
        <row r="3563">
          <cell r="A3563">
            <v>1564343</v>
          </cell>
          <cell r="B3563" t="str">
            <v>16</v>
          </cell>
          <cell r="C3563" t="str">
            <v>Montérégie</v>
          </cell>
          <cell r="D3563" t="str">
            <v>Lussier(André)</v>
          </cell>
          <cell r="F3563" t="str">
            <v>538, 7ème Rang</v>
          </cell>
          <cell r="G3563" t="str">
            <v>Saint-Dominique</v>
          </cell>
          <cell r="H3563" t="str">
            <v>J0H1L0</v>
          </cell>
          <cell r="I3563">
            <v>450</v>
          </cell>
          <cell r="J3563">
            <v>7731530</v>
          </cell>
          <cell r="K3563">
            <v>52</v>
          </cell>
          <cell r="L3563">
            <v>9994</v>
          </cell>
          <cell r="M3563">
            <v>50</v>
          </cell>
          <cell r="N3563">
            <v>13242</v>
          </cell>
        </row>
        <row r="3564">
          <cell r="A3564">
            <v>1564384</v>
          </cell>
          <cell r="B3564" t="str">
            <v>05</v>
          </cell>
          <cell r="C3564" t="str">
            <v>Estrie</v>
          </cell>
          <cell r="D3564" t="str">
            <v>Audet(Guy)</v>
          </cell>
          <cell r="F3564" t="str">
            <v>2016, chemin Scalabrini</v>
          </cell>
          <cell r="G3564" t="str">
            <v>Sainte-Edwidge-de-Clifton</v>
          </cell>
          <cell r="H3564" t="str">
            <v>J0B2R0</v>
          </cell>
          <cell r="I3564">
            <v>819</v>
          </cell>
          <cell r="J3564">
            <v>8492548</v>
          </cell>
          <cell r="K3564">
            <v>28</v>
          </cell>
          <cell r="L3564">
            <v>304</v>
          </cell>
          <cell r="M3564">
            <v>28</v>
          </cell>
        </row>
        <row r="3565">
          <cell r="A3565">
            <v>1564699</v>
          </cell>
          <cell r="B3565" t="str">
            <v>16</v>
          </cell>
          <cell r="C3565" t="str">
            <v>Montérégie</v>
          </cell>
          <cell r="D3565" t="str">
            <v>Bockus(Aline)</v>
          </cell>
          <cell r="E3565" t="str">
            <v>Bockus(Kevin)</v>
          </cell>
          <cell r="F3565" t="str">
            <v>1010, Grand Rg</v>
          </cell>
          <cell r="G3565" t="str">
            <v>Sainte-Clotilde-de-Châteauguay</v>
          </cell>
          <cell r="H3565" t="str">
            <v>J0L1W0</v>
          </cell>
          <cell r="I3565">
            <v>450</v>
          </cell>
          <cell r="J3565">
            <v>4542897</v>
          </cell>
          <cell r="K3565">
            <v>26</v>
          </cell>
          <cell r="L3565">
            <v>941</v>
          </cell>
        </row>
        <row r="3566">
          <cell r="A3566">
            <v>1564723</v>
          </cell>
          <cell r="B3566" t="str">
            <v>16</v>
          </cell>
          <cell r="C3566" t="str">
            <v>Montérégie</v>
          </cell>
          <cell r="D3566" t="str">
            <v>Bouchard(Paul R.)</v>
          </cell>
          <cell r="E3566" t="str">
            <v>Bouchard(Mathieu 450-441-6098)</v>
          </cell>
          <cell r="F3566" t="str">
            <v>460 ch Philipsburg</v>
          </cell>
          <cell r="G3566" t="str">
            <v>Stanbridge Station</v>
          </cell>
          <cell r="H3566" t="str">
            <v>J0J2J0</v>
          </cell>
          <cell r="I3566">
            <v>450</v>
          </cell>
          <cell r="J3566">
            <v>2480645</v>
          </cell>
          <cell r="K3566">
            <v>10</v>
          </cell>
        </row>
        <row r="3567">
          <cell r="A3567">
            <v>1564814</v>
          </cell>
          <cell r="B3567" t="str">
            <v>03</v>
          </cell>
          <cell r="C3567" t="str">
            <v>Capitale-Nationale</v>
          </cell>
          <cell r="D3567" t="str">
            <v>Gauthier(Éric)</v>
          </cell>
          <cell r="F3567" t="str">
            <v>246, St-Édouard</v>
          </cell>
          <cell r="G3567" t="str">
            <v>Saint-Urbain</v>
          </cell>
          <cell r="H3567" t="str">
            <v>G0A4K0</v>
          </cell>
          <cell r="I3567">
            <v>418</v>
          </cell>
          <cell r="J3567">
            <v>6392735</v>
          </cell>
          <cell r="K3567">
            <v>34</v>
          </cell>
          <cell r="L3567">
            <v>2786</v>
          </cell>
          <cell r="M3567">
            <v>30</v>
          </cell>
          <cell r="N3567">
            <v>6694</v>
          </cell>
        </row>
        <row r="3568">
          <cell r="A3568">
            <v>1565084</v>
          </cell>
          <cell r="B3568" t="str">
            <v>03</v>
          </cell>
          <cell r="C3568" t="str">
            <v>Capitale-Nationale</v>
          </cell>
          <cell r="D3568" t="str">
            <v>Gignac(Luc)</v>
          </cell>
          <cell r="E3568" t="str">
            <v>Gignac(Luc)</v>
          </cell>
          <cell r="F3568" t="str">
            <v>3, rue Létourneau</v>
          </cell>
          <cell r="G3568" t="str">
            <v>Saint-Gilbert</v>
          </cell>
          <cell r="H3568" t="str">
            <v>G0A3T0</v>
          </cell>
          <cell r="I3568">
            <v>418</v>
          </cell>
          <cell r="J3568">
            <v>2688699</v>
          </cell>
          <cell r="K3568">
            <v>35</v>
          </cell>
          <cell r="L3568">
            <v>4824</v>
          </cell>
          <cell r="M3568">
            <v>36</v>
          </cell>
          <cell r="N3568">
            <v>5696</v>
          </cell>
        </row>
        <row r="3569">
          <cell r="A3569">
            <v>1565225</v>
          </cell>
          <cell r="B3569" t="str">
            <v>03</v>
          </cell>
          <cell r="C3569" t="str">
            <v>Capitale-Nationale</v>
          </cell>
          <cell r="D3569" t="str">
            <v>Doré(Eugène)</v>
          </cell>
          <cell r="F3569" t="str">
            <v>146, rang Saint-Joseph</v>
          </cell>
          <cell r="G3569" t="str">
            <v>Sainte-Christine-d'Auvergne</v>
          </cell>
          <cell r="H3569" t="str">
            <v>G0A1A0</v>
          </cell>
          <cell r="I3569">
            <v>418</v>
          </cell>
          <cell r="J3569">
            <v>3292295</v>
          </cell>
          <cell r="K3569">
            <v>18</v>
          </cell>
          <cell r="L3569">
            <v>2153</v>
          </cell>
          <cell r="M3569">
            <v>17</v>
          </cell>
          <cell r="N3569">
            <v>3818</v>
          </cell>
        </row>
        <row r="3570">
          <cell r="A3570">
            <v>1565241</v>
          </cell>
          <cell r="B3570" t="str">
            <v>03</v>
          </cell>
          <cell r="C3570" t="str">
            <v>Capitale-Nationale</v>
          </cell>
          <cell r="D3570" t="str">
            <v>Douville(Louis-Philippe)</v>
          </cell>
          <cell r="F3570" t="str">
            <v>711, Rapide Nord</v>
          </cell>
          <cell r="G3570" t="str">
            <v>Saint-Casimir</v>
          </cell>
          <cell r="H3570" t="str">
            <v>G0A3L0</v>
          </cell>
          <cell r="I3570">
            <v>418</v>
          </cell>
          <cell r="J3570">
            <v>3392837</v>
          </cell>
          <cell r="K3570">
            <v>37</v>
          </cell>
          <cell r="L3570">
            <v>307</v>
          </cell>
          <cell r="M3570">
            <v>38</v>
          </cell>
          <cell r="N3570">
            <v>2493</v>
          </cell>
        </row>
        <row r="3571">
          <cell r="A3571">
            <v>1565308</v>
          </cell>
          <cell r="B3571" t="str">
            <v>03</v>
          </cell>
          <cell r="C3571" t="str">
            <v>Capitale-Nationale</v>
          </cell>
          <cell r="D3571" t="str">
            <v>Gobeil(Denis)</v>
          </cell>
          <cell r="F3571" t="str">
            <v>3152, avenue Royale</v>
          </cell>
          <cell r="G3571" t="str">
            <v>Saint-Jean-de-l'Ile-d'Orléans</v>
          </cell>
          <cell r="H3571" t="str">
            <v>G0A3W0</v>
          </cell>
          <cell r="I3571">
            <v>418</v>
          </cell>
          <cell r="J3571">
            <v>8292635</v>
          </cell>
          <cell r="K3571">
            <v>25</v>
          </cell>
          <cell r="L3571">
            <v>293</v>
          </cell>
          <cell r="M3571">
            <v>19</v>
          </cell>
          <cell r="N3571">
            <v>1458</v>
          </cell>
        </row>
        <row r="3572">
          <cell r="A3572">
            <v>1565316</v>
          </cell>
          <cell r="B3572" t="str">
            <v>03</v>
          </cell>
          <cell r="C3572" t="str">
            <v>Capitale-Nationale</v>
          </cell>
          <cell r="D3572" t="str">
            <v>Drolet(Roger J.)</v>
          </cell>
          <cell r="F3572" t="str">
            <v>340, rang Ste-Croix</v>
          </cell>
          <cell r="G3572" t="str">
            <v>Saint-Raymond</v>
          </cell>
          <cell r="H3572" t="str">
            <v>G3L3H5</v>
          </cell>
          <cell r="I3572">
            <v>418</v>
          </cell>
          <cell r="J3572">
            <v>3376484</v>
          </cell>
          <cell r="K3572">
            <v>40</v>
          </cell>
          <cell r="L3572">
            <v>7993</v>
          </cell>
          <cell r="M3572">
            <v>46</v>
          </cell>
          <cell r="N3572">
            <v>4651</v>
          </cell>
        </row>
        <row r="3573">
          <cell r="A3573">
            <v>1565514</v>
          </cell>
          <cell r="B3573" t="str">
            <v>03</v>
          </cell>
          <cell r="C3573" t="str">
            <v>Capitale-Nationale</v>
          </cell>
          <cell r="D3573" t="str">
            <v>Falardeau(Louis)</v>
          </cell>
          <cell r="F3573" t="str">
            <v>50, rang Saint-Joseph Est</v>
          </cell>
          <cell r="G3573" t="str">
            <v>Saint-Alban</v>
          </cell>
          <cell r="H3573" t="str">
            <v>G0A3B0</v>
          </cell>
          <cell r="I3573">
            <v>418</v>
          </cell>
          <cell r="J3573">
            <v>2685153</v>
          </cell>
          <cell r="K3573">
            <v>56</v>
          </cell>
          <cell r="L3573">
            <v>6001</v>
          </cell>
        </row>
        <row r="3574">
          <cell r="A3574">
            <v>1565597</v>
          </cell>
          <cell r="B3574" t="str">
            <v>03</v>
          </cell>
          <cell r="C3574" t="str">
            <v>Capitale-Nationale</v>
          </cell>
          <cell r="D3574" t="str">
            <v>Guay(Étienne)</v>
          </cell>
          <cell r="E3574" t="str">
            <v>Guay(Étienne)</v>
          </cell>
          <cell r="F3574" t="str">
            <v>21, Notre-Dame</v>
          </cell>
          <cell r="G3574" t="str">
            <v>Notre-Dame-des-Monts</v>
          </cell>
          <cell r="H3574" t="str">
            <v>G0T1L0</v>
          </cell>
          <cell r="I3574">
            <v>418</v>
          </cell>
          <cell r="J3574">
            <v>4391772</v>
          </cell>
          <cell r="K3574">
            <v>15</v>
          </cell>
          <cell r="L3574">
            <v>1141</v>
          </cell>
          <cell r="M3574">
            <v>17</v>
          </cell>
          <cell r="N3574">
            <v>1141</v>
          </cell>
        </row>
        <row r="3575">
          <cell r="A3575">
            <v>1565613</v>
          </cell>
          <cell r="B3575" t="str">
            <v>03</v>
          </cell>
          <cell r="C3575" t="str">
            <v>Capitale-Nationale</v>
          </cell>
          <cell r="D3575" t="str">
            <v>Guay(Cajetan)</v>
          </cell>
          <cell r="F3575" t="str">
            <v>95, rue Pied Des Monts</v>
          </cell>
          <cell r="G3575" t="str">
            <v>Saint-Aimé-des-Lacs</v>
          </cell>
          <cell r="H3575" t="str">
            <v>G0T1S0</v>
          </cell>
          <cell r="I3575">
            <v>418</v>
          </cell>
          <cell r="J3575">
            <v>4392759</v>
          </cell>
          <cell r="K3575">
            <v>18</v>
          </cell>
          <cell r="M3575">
            <v>22</v>
          </cell>
        </row>
        <row r="3576">
          <cell r="A3576">
            <v>1565720</v>
          </cell>
          <cell r="B3576" t="str">
            <v>03</v>
          </cell>
          <cell r="C3576" t="str">
            <v>Capitale-Nationale</v>
          </cell>
          <cell r="D3576" t="str">
            <v>Fortin(Robert)</v>
          </cell>
          <cell r="F3576" t="str">
            <v>1131, Mgr Laval, Route 138</v>
          </cell>
          <cell r="G3576" t="str">
            <v>Baie-Saint-Paul</v>
          </cell>
          <cell r="H3576" t="str">
            <v>G3Z2W7</v>
          </cell>
          <cell r="I3576">
            <v>418</v>
          </cell>
          <cell r="J3576">
            <v>4352045</v>
          </cell>
          <cell r="K3576">
            <v>30</v>
          </cell>
          <cell r="L3576">
            <v>5529</v>
          </cell>
          <cell r="M3576">
            <v>26</v>
          </cell>
          <cell r="N3576">
            <v>3944</v>
          </cell>
        </row>
        <row r="3577">
          <cell r="A3577">
            <v>1565738</v>
          </cell>
          <cell r="B3577" t="str">
            <v>03</v>
          </cell>
          <cell r="C3577" t="str">
            <v>Capitale-Nationale</v>
          </cell>
          <cell r="D3577" t="str">
            <v>Hébert(Sylvain)</v>
          </cell>
          <cell r="F3577" t="str">
            <v>390, Rang 3 Ouest</v>
          </cell>
          <cell r="G3577" t="str">
            <v>Grondines</v>
          </cell>
          <cell r="H3577" t="str">
            <v>G0A1W0</v>
          </cell>
          <cell r="I3577">
            <v>418</v>
          </cell>
          <cell r="J3577">
            <v>2685376</v>
          </cell>
          <cell r="K3577">
            <v>17</v>
          </cell>
          <cell r="L3577">
            <v>3754</v>
          </cell>
          <cell r="M3577">
            <v>18</v>
          </cell>
          <cell r="N3577">
            <v>1896</v>
          </cell>
        </row>
        <row r="3578">
          <cell r="A3578">
            <v>1565753</v>
          </cell>
          <cell r="B3578" t="str">
            <v>16</v>
          </cell>
          <cell r="C3578" t="str">
            <v>Montérégie</v>
          </cell>
          <cell r="D3578" t="str">
            <v>Gruslin(Émile)</v>
          </cell>
          <cell r="F3578" t="str">
            <v>355 Ruisseau des Noyers</v>
          </cell>
          <cell r="G3578" t="str">
            <v>Saint-Jean-sur-Richelieu</v>
          </cell>
          <cell r="H3578" t="str">
            <v>J2Y1J2</v>
          </cell>
          <cell r="I3578">
            <v>450</v>
          </cell>
          <cell r="J3578">
            <v>3475627</v>
          </cell>
          <cell r="K3578">
            <v>11</v>
          </cell>
          <cell r="L3578">
            <v>594</v>
          </cell>
        </row>
        <row r="3579">
          <cell r="A3579">
            <v>1565878</v>
          </cell>
          <cell r="B3579" t="str">
            <v>16</v>
          </cell>
          <cell r="C3579" t="str">
            <v>Montérégie</v>
          </cell>
          <cell r="D3579" t="str">
            <v>Hauteclocque(Louis)</v>
          </cell>
          <cell r="F3579" t="str">
            <v>249 chemin St-Armand</v>
          </cell>
          <cell r="G3579" t="str">
            <v>Saint-Armand</v>
          </cell>
          <cell r="H3579" t="str">
            <v>J0J1T0</v>
          </cell>
          <cell r="I3579">
            <v>450</v>
          </cell>
          <cell r="J3579">
            <v>2487391</v>
          </cell>
          <cell r="K3579">
            <v>31</v>
          </cell>
          <cell r="L3579">
            <v>3331</v>
          </cell>
          <cell r="M3579">
            <v>28</v>
          </cell>
          <cell r="N3579">
            <v>3183</v>
          </cell>
        </row>
        <row r="3580">
          <cell r="A3580">
            <v>1565977</v>
          </cell>
          <cell r="B3580" t="str">
            <v>16</v>
          </cell>
          <cell r="C3580" t="str">
            <v>Montérégie</v>
          </cell>
          <cell r="D3580" t="str">
            <v>Jacob(Aimé)</v>
          </cell>
          <cell r="F3580" t="str">
            <v>222 Audette</v>
          </cell>
          <cell r="G3580" t="str">
            <v>Sainte-Sabine (de Montérégie)</v>
          </cell>
          <cell r="H3580" t="str">
            <v>J0J2B0</v>
          </cell>
          <cell r="I3580">
            <v>450</v>
          </cell>
          <cell r="J3580">
            <v>2930769</v>
          </cell>
          <cell r="K3580">
            <v>32</v>
          </cell>
          <cell r="L3580">
            <v>5022</v>
          </cell>
          <cell r="M3580">
            <v>35</v>
          </cell>
          <cell r="N3580">
            <v>4050</v>
          </cell>
        </row>
        <row r="3581">
          <cell r="A3581">
            <v>1566041</v>
          </cell>
          <cell r="B3581" t="str">
            <v>03</v>
          </cell>
          <cell r="C3581" t="str">
            <v>Capitale-Nationale</v>
          </cell>
          <cell r="D3581" t="str">
            <v>Gagnon(André-Marie)</v>
          </cell>
          <cell r="F3581" t="str">
            <v>8387, avenue Royale</v>
          </cell>
          <cell r="G3581" t="str">
            <v>Château-Richer</v>
          </cell>
          <cell r="H3581" t="str">
            <v>G0A1N0</v>
          </cell>
          <cell r="I3581">
            <v>418</v>
          </cell>
          <cell r="J3581">
            <v>8243537</v>
          </cell>
          <cell r="K3581">
            <v>12</v>
          </cell>
          <cell r="L3581">
            <v>1075</v>
          </cell>
        </row>
        <row r="3582">
          <cell r="A3582">
            <v>1566405</v>
          </cell>
          <cell r="B3582" t="str">
            <v>03</v>
          </cell>
          <cell r="C3582" t="str">
            <v>Capitale-Nationale</v>
          </cell>
          <cell r="D3582" t="str">
            <v>Juneau(Alain)</v>
          </cell>
          <cell r="E3582" t="str">
            <v>Juneau(Alain)</v>
          </cell>
          <cell r="F3582" t="str">
            <v>254, de la Butte</v>
          </cell>
          <cell r="G3582" t="str">
            <v>Saint-Augustin-de-Desmaures</v>
          </cell>
          <cell r="H3582" t="str">
            <v>G3A1W7</v>
          </cell>
          <cell r="I3582">
            <v>418</v>
          </cell>
          <cell r="J3582">
            <v>8782114</v>
          </cell>
          <cell r="K3582">
            <v>43</v>
          </cell>
          <cell r="L3582">
            <v>6970</v>
          </cell>
          <cell r="M3582">
            <v>41</v>
          </cell>
          <cell r="N3582">
            <v>7057</v>
          </cell>
        </row>
        <row r="3583">
          <cell r="A3583">
            <v>1566777</v>
          </cell>
          <cell r="B3583" t="str">
            <v>16</v>
          </cell>
          <cell r="C3583" t="str">
            <v>Montérégie</v>
          </cell>
          <cell r="D3583" t="str">
            <v>Guillette(Marco)</v>
          </cell>
          <cell r="F3583" t="str">
            <v>1591, chemin Quartier Auger</v>
          </cell>
          <cell r="G3583" t="str">
            <v>Roxton Falls</v>
          </cell>
          <cell r="H3583" t="str">
            <v>J0H1E0</v>
          </cell>
          <cell r="I3583">
            <v>450</v>
          </cell>
          <cell r="J3583">
            <v>5482427</v>
          </cell>
          <cell r="K3583">
            <v>40</v>
          </cell>
          <cell r="L3583">
            <v>6825</v>
          </cell>
          <cell r="M3583">
            <v>39</v>
          </cell>
          <cell r="N3583">
            <v>8799</v>
          </cell>
        </row>
        <row r="3584">
          <cell r="A3584">
            <v>1566900</v>
          </cell>
          <cell r="B3584" t="str">
            <v>16</v>
          </cell>
          <cell r="C3584" t="str">
            <v>Montérégie</v>
          </cell>
          <cell r="D3584" t="str">
            <v>Ingalls(Karen E.)</v>
          </cell>
          <cell r="F3584" t="str">
            <v>114, des Érables</v>
          </cell>
          <cell r="G3584" t="str">
            <v>Brigham</v>
          </cell>
          <cell r="H3584" t="str">
            <v>J2K4E2</v>
          </cell>
          <cell r="I3584">
            <v>450</v>
          </cell>
          <cell r="J3584">
            <v>2635137</v>
          </cell>
          <cell r="K3584">
            <v>11</v>
          </cell>
          <cell r="L3584">
            <v>863</v>
          </cell>
        </row>
        <row r="3585">
          <cell r="A3585">
            <v>1566918</v>
          </cell>
          <cell r="B3585" t="str">
            <v>16</v>
          </cell>
          <cell r="C3585" t="str">
            <v>Montérégie</v>
          </cell>
          <cell r="D3585" t="str">
            <v>Jacobs(Grayson)</v>
          </cell>
          <cell r="F3585" t="str">
            <v>145, Jacobs Road,</v>
          </cell>
          <cell r="G3585" t="str">
            <v>Sutton</v>
          </cell>
          <cell r="H3585" t="str">
            <v>J0E2K0</v>
          </cell>
          <cell r="I3585">
            <v>450</v>
          </cell>
          <cell r="J3585">
            <v>5383491</v>
          </cell>
          <cell r="K3585">
            <v>17</v>
          </cell>
          <cell r="M3585">
            <v>16</v>
          </cell>
          <cell r="N3585">
            <v>3712</v>
          </cell>
        </row>
        <row r="3586">
          <cell r="A3586">
            <v>1567072</v>
          </cell>
          <cell r="B3586" t="str">
            <v>12</v>
          </cell>
          <cell r="C3586" t="str">
            <v>Chaudière-Appalaches</v>
          </cell>
          <cell r="D3586" t="str">
            <v>Ferme Dubé &amp; fils</v>
          </cell>
          <cell r="E3586" t="str">
            <v>Dubé(Cyrille)</v>
          </cell>
          <cell r="F3586" t="str">
            <v>242, chemin des Belles-Amours</v>
          </cell>
          <cell r="G3586" t="str">
            <v>L'Islet</v>
          </cell>
          <cell r="H3586" t="str">
            <v>G0R2B0</v>
          </cell>
          <cell r="I3586">
            <v>418</v>
          </cell>
          <cell r="J3586">
            <v>2475559</v>
          </cell>
          <cell r="K3586">
            <v>29</v>
          </cell>
          <cell r="L3586">
            <v>3619</v>
          </cell>
          <cell r="M3586">
            <v>29</v>
          </cell>
          <cell r="N3586">
            <v>5381</v>
          </cell>
        </row>
        <row r="3587">
          <cell r="A3587">
            <v>1567320</v>
          </cell>
          <cell r="B3587" t="str">
            <v>12</v>
          </cell>
          <cell r="C3587" t="str">
            <v>Chaudière-Appalaches</v>
          </cell>
          <cell r="D3587" t="str">
            <v>Ferme M.J. Thibault S.E.N.C.</v>
          </cell>
          <cell r="E3587" t="str">
            <v>Thibault(Maurice)</v>
          </cell>
          <cell r="F3587" t="str">
            <v>505, route Beaudoin</v>
          </cell>
          <cell r="G3587" t="str">
            <v>Armagh</v>
          </cell>
          <cell r="H3587" t="str">
            <v>G0R1A0</v>
          </cell>
          <cell r="I3587">
            <v>418</v>
          </cell>
          <cell r="J3587">
            <v>4662129</v>
          </cell>
          <cell r="K3587">
            <v>29</v>
          </cell>
          <cell r="L3587">
            <v>572</v>
          </cell>
        </row>
        <row r="3588">
          <cell r="A3588">
            <v>1567403</v>
          </cell>
          <cell r="B3588" t="str">
            <v>12</v>
          </cell>
          <cell r="C3588" t="str">
            <v>Chaudière-Appalaches</v>
          </cell>
          <cell r="D3588" t="str">
            <v>Turgeon(Martin)</v>
          </cell>
          <cell r="F3588" t="str">
            <v>300, chemin Saint-Marc</v>
          </cell>
          <cell r="G3588" t="str">
            <v>Saint-Anselme</v>
          </cell>
          <cell r="H3588" t="str">
            <v>G0R2N0</v>
          </cell>
          <cell r="I3588">
            <v>418</v>
          </cell>
          <cell r="J3588">
            <v>8859587</v>
          </cell>
          <cell r="K3588">
            <v>10</v>
          </cell>
          <cell r="L3588">
            <v>2189</v>
          </cell>
        </row>
        <row r="3589">
          <cell r="A3589">
            <v>1567809</v>
          </cell>
          <cell r="B3589" t="str">
            <v>01</v>
          </cell>
          <cell r="C3589" t="str">
            <v>Bas-Saint-Laurent</v>
          </cell>
          <cell r="D3589" t="str">
            <v>Lavoie(Ghislain)</v>
          </cell>
          <cell r="F3589" t="str">
            <v>635, rang 4 Sud</v>
          </cell>
          <cell r="G3589" t="str">
            <v>Notre-Dame-du-Lac</v>
          </cell>
          <cell r="H3589" t="str">
            <v>G0L1X0</v>
          </cell>
          <cell r="I3589">
            <v>418</v>
          </cell>
          <cell r="J3589">
            <v>8992744</v>
          </cell>
          <cell r="K3589">
            <v>96</v>
          </cell>
          <cell r="L3589">
            <v>6114</v>
          </cell>
          <cell r="M3589">
            <v>105</v>
          </cell>
          <cell r="N3589">
            <v>10903</v>
          </cell>
        </row>
        <row r="3590">
          <cell r="A3590">
            <v>1567858</v>
          </cell>
          <cell r="B3590" t="str">
            <v>01</v>
          </cell>
          <cell r="C3590" t="str">
            <v>Bas-Saint-Laurent</v>
          </cell>
          <cell r="D3590" t="str">
            <v>Pelletier Claude et Robert</v>
          </cell>
          <cell r="E3590" t="str">
            <v>Pelletier(Claude)</v>
          </cell>
          <cell r="F3590" t="str">
            <v>600, chemin des Sables Ouest</v>
          </cell>
          <cell r="G3590" t="str">
            <v>Sainte-Anne-de-la-Pocatière</v>
          </cell>
          <cell r="H3590" t="str">
            <v>G0R1Z0</v>
          </cell>
          <cell r="I3590">
            <v>418</v>
          </cell>
          <cell r="J3590">
            <v>8561912</v>
          </cell>
          <cell r="K3590">
            <v>19</v>
          </cell>
          <cell r="L3590">
            <v>3577</v>
          </cell>
        </row>
        <row r="3591">
          <cell r="A3591">
            <v>1568047</v>
          </cell>
          <cell r="B3591" t="str">
            <v>16</v>
          </cell>
          <cell r="C3591" t="str">
            <v>Montérégie</v>
          </cell>
          <cell r="D3591" t="str">
            <v>Blanchard(Roger)</v>
          </cell>
          <cell r="E3591" t="str">
            <v>Blanchard(Roger)</v>
          </cell>
          <cell r="F3591" t="str">
            <v>5, chemin Audette</v>
          </cell>
          <cell r="G3591" t="str">
            <v>Farnham</v>
          </cell>
          <cell r="H3591" t="str">
            <v>J2N2P9</v>
          </cell>
          <cell r="I3591">
            <v>450</v>
          </cell>
          <cell r="J3591">
            <v>2934781</v>
          </cell>
          <cell r="K3591">
            <v>51</v>
          </cell>
          <cell r="L3591">
            <v>4482</v>
          </cell>
          <cell r="M3591">
            <v>48</v>
          </cell>
          <cell r="N3591">
            <v>8375</v>
          </cell>
        </row>
        <row r="3592">
          <cell r="A3592">
            <v>1568070</v>
          </cell>
          <cell r="B3592" t="str">
            <v>16</v>
          </cell>
          <cell r="C3592" t="str">
            <v>Montérégie</v>
          </cell>
          <cell r="D3592" t="str">
            <v>Bourassa(Daniel)</v>
          </cell>
          <cell r="F3592" t="str">
            <v>909,chemin des Ormes</v>
          </cell>
          <cell r="G3592" t="str">
            <v>Saint-Jean-sur-Richelieu</v>
          </cell>
          <cell r="H3592" t="str">
            <v>J2Y1H7</v>
          </cell>
          <cell r="I3592">
            <v>450</v>
          </cell>
          <cell r="J3592">
            <v>3473636</v>
          </cell>
          <cell r="K3592">
            <v>27</v>
          </cell>
          <cell r="L3592">
            <v>5257</v>
          </cell>
        </row>
        <row r="3593">
          <cell r="A3593">
            <v>1568088</v>
          </cell>
          <cell r="B3593" t="str">
            <v>16</v>
          </cell>
          <cell r="C3593" t="str">
            <v>Montérégie</v>
          </cell>
          <cell r="D3593" t="str">
            <v>Bourdeau(Clément)</v>
          </cell>
          <cell r="F3593" t="str">
            <v>103 Hurley</v>
          </cell>
          <cell r="G3593" t="str">
            <v>Hemmingford</v>
          </cell>
          <cell r="H3593" t="str">
            <v>J0L1H0</v>
          </cell>
          <cell r="I3593">
            <v>450</v>
          </cell>
          <cell r="J3593">
            <v>2470041</v>
          </cell>
          <cell r="K3593">
            <v>17</v>
          </cell>
          <cell r="L3593">
            <v>2145</v>
          </cell>
          <cell r="M3593">
            <v>21</v>
          </cell>
          <cell r="N3593">
            <v>2974</v>
          </cell>
        </row>
        <row r="3594">
          <cell r="A3594">
            <v>1568344</v>
          </cell>
          <cell r="B3594" t="str">
            <v>12</v>
          </cell>
          <cell r="C3594" t="str">
            <v>Chaudière-Appalaches</v>
          </cell>
          <cell r="D3594" t="str">
            <v>Julien Lacasse inc.</v>
          </cell>
          <cell r="E3594" t="str">
            <v>Lacasse(Julien)</v>
          </cell>
          <cell r="F3594" t="str">
            <v>7103, rang Hétrière Est</v>
          </cell>
          <cell r="G3594" t="str">
            <v>Saint-Charles-de-Bellechasse</v>
          </cell>
          <cell r="H3594" t="str">
            <v>G0R2T0</v>
          </cell>
          <cell r="I3594">
            <v>418</v>
          </cell>
          <cell r="J3594">
            <v>8873055</v>
          </cell>
          <cell r="K3594">
            <v>36</v>
          </cell>
          <cell r="L3594">
            <v>4201</v>
          </cell>
        </row>
        <row r="3595">
          <cell r="A3595">
            <v>1568401</v>
          </cell>
          <cell r="B3595" t="str">
            <v>01</v>
          </cell>
          <cell r="C3595" t="str">
            <v>Bas-Saint-Laurent</v>
          </cell>
          <cell r="D3595" t="str">
            <v>Caron Alain, Bertrand, Carol et Justine</v>
          </cell>
          <cell r="E3595" t="str">
            <v>Caron(Alain)</v>
          </cell>
          <cell r="F3595" t="str">
            <v>949, rang 4 Est</v>
          </cell>
          <cell r="G3595" t="str">
            <v>Saint-Pascal</v>
          </cell>
          <cell r="H3595" t="str">
            <v>G0L3Y0</v>
          </cell>
          <cell r="I3595">
            <v>418</v>
          </cell>
          <cell r="J3595">
            <v>4923709</v>
          </cell>
          <cell r="K3595">
            <v>34</v>
          </cell>
          <cell r="L3595">
            <v>3912</v>
          </cell>
          <cell r="M3595">
            <v>32</v>
          </cell>
          <cell r="N3595">
            <v>7578</v>
          </cell>
        </row>
        <row r="3596">
          <cell r="A3596">
            <v>1568435</v>
          </cell>
          <cell r="B3596" t="str">
            <v>01</v>
          </cell>
          <cell r="C3596" t="str">
            <v>Bas-Saint-Laurent</v>
          </cell>
          <cell r="D3596" t="str">
            <v>D'Auteuil(Jean-Pierre)</v>
          </cell>
          <cell r="F3596" t="str">
            <v>33, rue Principale</v>
          </cell>
          <cell r="G3596" t="str">
            <v>Saint-Jean-de-Dieu</v>
          </cell>
          <cell r="H3596" t="str">
            <v>G0L3M0</v>
          </cell>
          <cell r="I3596">
            <v>418</v>
          </cell>
          <cell r="J3596">
            <v>9633284</v>
          </cell>
          <cell r="K3596">
            <v>11</v>
          </cell>
          <cell r="L3596">
            <v>3572</v>
          </cell>
        </row>
        <row r="3597">
          <cell r="A3597">
            <v>1568468</v>
          </cell>
          <cell r="B3597" t="str">
            <v>01</v>
          </cell>
          <cell r="C3597" t="str">
            <v>Bas-Saint-Laurent</v>
          </cell>
          <cell r="D3597" t="str">
            <v>Bérubé(Damien)</v>
          </cell>
          <cell r="F3597" t="str">
            <v>131, rang 3 Est</v>
          </cell>
          <cell r="G3597" t="str">
            <v>Saint-Alexandre-de-Kamouraska</v>
          </cell>
          <cell r="H3597" t="str">
            <v>G0L2G0</v>
          </cell>
          <cell r="I3597">
            <v>418</v>
          </cell>
          <cell r="J3597">
            <v>4955560</v>
          </cell>
          <cell r="K3597">
            <v>17</v>
          </cell>
          <cell r="L3597">
            <v>1867</v>
          </cell>
          <cell r="M3597">
            <v>17</v>
          </cell>
          <cell r="N3597">
            <v>1867</v>
          </cell>
        </row>
        <row r="3598">
          <cell r="A3598">
            <v>1568500</v>
          </cell>
          <cell r="B3598" t="str">
            <v>01</v>
          </cell>
          <cell r="C3598" t="str">
            <v>Bas-Saint-Laurent</v>
          </cell>
          <cell r="D3598" t="str">
            <v>Bérubé(Denis)</v>
          </cell>
          <cell r="F3598" t="str">
            <v>475, avenue St-Clovis</v>
          </cell>
          <cell r="G3598" t="str">
            <v>Saint-Alexandre-de-Kamouraska</v>
          </cell>
          <cell r="H3598" t="str">
            <v>G0L2G0</v>
          </cell>
          <cell r="I3598">
            <v>418</v>
          </cell>
          <cell r="J3598">
            <v>4952906</v>
          </cell>
          <cell r="K3598">
            <v>75</v>
          </cell>
          <cell r="L3598">
            <v>22875</v>
          </cell>
          <cell r="M3598">
            <v>78</v>
          </cell>
          <cell r="N3598">
            <v>23555</v>
          </cell>
        </row>
        <row r="3599">
          <cell r="A3599">
            <v>1568898</v>
          </cell>
          <cell r="B3599" t="str">
            <v>14</v>
          </cell>
          <cell r="C3599" t="str">
            <v>Lanaudière</v>
          </cell>
          <cell r="D3599" t="str">
            <v>Entreprise Malisson Inc.</v>
          </cell>
          <cell r="E3599" t="str">
            <v>Brisson(Martine)</v>
          </cell>
          <cell r="F3599" t="str">
            <v>935, Route 125</v>
          </cell>
          <cell r="G3599" t="str">
            <v>Sainte-Julienne</v>
          </cell>
          <cell r="H3599" t="str">
            <v>J0K2T0</v>
          </cell>
          <cell r="I3599">
            <v>450</v>
          </cell>
          <cell r="J3599">
            <v>8314512</v>
          </cell>
          <cell r="K3599">
            <v>26</v>
          </cell>
          <cell r="L3599">
            <v>10546</v>
          </cell>
          <cell r="M3599">
            <v>29</v>
          </cell>
          <cell r="N3599">
            <v>6350</v>
          </cell>
        </row>
        <row r="3600">
          <cell r="A3600">
            <v>1568914</v>
          </cell>
          <cell r="B3600" t="str">
            <v>15</v>
          </cell>
          <cell r="C3600" t="str">
            <v>Laurentides</v>
          </cell>
          <cell r="D3600" t="str">
            <v>L. Ranch enr.</v>
          </cell>
          <cell r="E3600" t="str">
            <v>Lacasse(Florian)</v>
          </cell>
          <cell r="F3600" t="str">
            <v>2780, ch. Ile-aux-Chats</v>
          </cell>
          <cell r="G3600" t="str">
            <v>Saint-André-d'Argenteuil</v>
          </cell>
          <cell r="H3600" t="str">
            <v>J0V1X0</v>
          </cell>
          <cell r="I3600">
            <v>450</v>
          </cell>
          <cell r="J3600">
            <v>5624341</v>
          </cell>
          <cell r="K3600">
            <v>25</v>
          </cell>
          <cell r="L3600">
            <v>8375</v>
          </cell>
          <cell r="M3600">
            <v>24</v>
          </cell>
          <cell r="N3600">
            <v>7939</v>
          </cell>
        </row>
        <row r="3601">
          <cell r="A3601">
            <v>1568948</v>
          </cell>
          <cell r="B3601" t="str">
            <v>16</v>
          </cell>
          <cell r="C3601" t="str">
            <v>Montérégie</v>
          </cell>
          <cell r="D3601" t="str">
            <v>Cartier(Marielle)</v>
          </cell>
          <cell r="F3601" t="str">
            <v>795 chemin Champlain</v>
          </cell>
          <cell r="G3601" t="str">
            <v>Saint-Armand</v>
          </cell>
          <cell r="H3601" t="str">
            <v>J0J1T0</v>
          </cell>
          <cell r="I3601">
            <v>450</v>
          </cell>
          <cell r="J3601">
            <v>2480038</v>
          </cell>
          <cell r="K3601">
            <v>21</v>
          </cell>
          <cell r="L3601">
            <v>3651</v>
          </cell>
          <cell r="M3601">
            <v>19</v>
          </cell>
          <cell r="N3601">
            <v>2259</v>
          </cell>
        </row>
        <row r="3602">
          <cell r="A3602">
            <v>1569169</v>
          </cell>
          <cell r="B3602" t="str">
            <v>16</v>
          </cell>
          <cell r="C3602" t="str">
            <v>Montérégie</v>
          </cell>
          <cell r="D3602" t="str">
            <v>Lemaire(René)</v>
          </cell>
          <cell r="F3602" t="str">
            <v>1402, Robinson Road</v>
          </cell>
          <cell r="G3602" t="str">
            <v>Dunham</v>
          </cell>
          <cell r="H3602" t="str">
            <v>J0E1M0</v>
          </cell>
          <cell r="I3602">
            <v>450</v>
          </cell>
          <cell r="J3602">
            <v>2952557</v>
          </cell>
          <cell r="K3602">
            <v>21</v>
          </cell>
          <cell r="L3602">
            <v>857</v>
          </cell>
          <cell r="M3602">
            <v>22</v>
          </cell>
          <cell r="N3602">
            <v>3175</v>
          </cell>
        </row>
        <row r="3603">
          <cell r="A3603">
            <v>1569276</v>
          </cell>
          <cell r="B3603" t="str">
            <v>16</v>
          </cell>
          <cell r="C3603" t="str">
            <v>Montérégie</v>
          </cell>
          <cell r="D3603" t="str">
            <v>3088-3771 Québec inc.</v>
          </cell>
          <cell r="E3603" t="str">
            <v>Sherry(Richard)</v>
          </cell>
          <cell r="F3603" t="str">
            <v>891, rte 138</v>
          </cell>
          <cell r="G3603" t="str">
            <v>Huntingdon</v>
          </cell>
          <cell r="H3603" t="str">
            <v>J0S1H0</v>
          </cell>
          <cell r="I3603">
            <v>450</v>
          </cell>
          <cell r="J3603">
            <v>2644305</v>
          </cell>
          <cell r="K3603">
            <v>20</v>
          </cell>
          <cell r="L3603">
            <v>1293</v>
          </cell>
        </row>
        <row r="3604">
          <cell r="A3604">
            <v>1569391</v>
          </cell>
          <cell r="B3604" t="str">
            <v>01</v>
          </cell>
          <cell r="C3604" t="str">
            <v>Bas-Saint-Laurent</v>
          </cell>
          <cell r="D3604" t="str">
            <v>Caron(Côme)</v>
          </cell>
          <cell r="F3604" t="str">
            <v>525 rang 1 Est  Lac Sauvage</v>
          </cell>
          <cell r="G3604" t="str">
            <v>Saint-Michel-du-Squatec</v>
          </cell>
          <cell r="H3604" t="str">
            <v>G0L4G0</v>
          </cell>
          <cell r="I3604">
            <v>418</v>
          </cell>
          <cell r="J3604">
            <v>8552009</v>
          </cell>
          <cell r="K3604">
            <v>13</v>
          </cell>
        </row>
        <row r="3605">
          <cell r="A3605">
            <v>1569433</v>
          </cell>
          <cell r="B3605" t="str">
            <v>16</v>
          </cell>
          <cell r="C3605" t="str">
            <v>Montérégie</v>
          </cell>
          <cell r="D3605" t="str">
            <v>Diodati(Modestina)</v>
          </cell>
          <cell r="F3605" t="str">
            <v>2275, Rg Sud</v>
          </cell>
          <cell r="G3605" t="str">
            <v>Saint-Michel</v>
          </cell>
          <cell r="H3605" t="str">
            <v>J0L2J0</v>
          </cell>
          <cell r="I3605">
            <v>450</v>
          </cell>
          <cell r="J3605">
            <v>4544155</v>
          </cell>
          <cell r="K3605">
            <v>10</v>
          </cell>
          <cell r="L3605">
            <v>2329</v>
          </cell>
        </row>
        <row r="3606">
          <cell r="A3606">
            <v>1569532</v>
          </cell>
          <cell r="B3606" t="str">
            <v>16</v>
          </cell>
          <cell r="C3606" t="str">
            <v>Montérégie</v>
          </cell>
          <cell r="D3606" t="str">
            <v>Marois(Christian)</v>
          </cell>
          <cell r="F3606" t="str">
            <v>212, 1er Rang Est</v>
          </cell>
          <cell r="G3606" t="str">
            <v>Saint-Joachim-de-Shefford</v>
          </cell>
          <cell r="H3606" t="str">
            <v>J0E2G0</v>
          </cell>
          <cell r="I3606">
            <v>450</v>
          </cell>
          <cell r="J3606">
            <v>5392776</v>
          </cell>
          <cell r="K3606">
            <v>31</v>
          </cell>
          <cell r="L3606">
            <v>4551</v>
          </cell>
          <cell r="M3606">
            <v>24</v>
          </cell>
          <cell r="N3606">
            <v>7229</v>
          </cell>
        </row>
        <row r="3607">
          <cell r="A3607">
            <v>1569789</v>
          </cell>
          <cell r="B3607" t="str">
            <v>01</v>
          </cell>
          <cell r="C3607" t="str">
            <v>Bas-Saint-Laurent</v>
          </cell>
          <cell r="D3607" t="str">
            <v>Chrétien(Denis)</v>
          </cell>
          <cell r="F3607" t="str">
            <v>22, rang 5 Est</v>
          </cell>
          <cell r="G3607" t="str">
            <v>Saint-Onésime-d'Ixworth</v>
          </cell>
          <cell r="H3607" t="str">
            <v>G0R3W0</v>
          </cell>
          <cell r="I3607">
            <v>418</v>
          </cell>
          <cell r="J3607">
            <v>8562124</v>
          </cell>
          <cell r="K3607">
            <v>46</v>
          </cell>
          <cell r="L3607">
            <v>3281</v>
          </cell>
          <cell r="M3607">
            <v>39</v>
          </cell>
          <cell r="N3607">
            <v>4221</v>
          </cell>
        </row>
        <row r="3608">
          <cell r="A3608">
            <v>1570001</v>
          </cell>
          <cell r="B3608" t="str">
            <v>01</v>
          </cell>
          <cell r="C3608" t="str">
            <v>Bas-Saint-Laurent</v>
          </cell>
          <cell r="D3608" t="str">
            <v>Deschênes(Magella)</v>
          </cell>
          <cell r="F3608" t="str">
            <v>1024 route 230 Est</v>
          </cell>
          <cell r="G3608" t="str">
            <v>Saint-Pascal</v>
          </cell>
          <cell r="H3608" t="str">
            <v>G0L3Y0</v>
          </cell>
          <cell r="I3608">
            <v>418</v>
          </cell>
          <cell r="J3608">
            <v>4926116</v>
          </cell>
          <cell r="K3608">
            <v>37</v>
          </cell>
          <cell r="L3608">
            <v>11783</v>
          </cell>
          <cell r="M3608">
            <v>24</v>
          </cell>
          <cell r="N3608">
            <v>5012</v>
          </cell>
        </row>
        <row r="3609">
          <cell r="A3609">
            <v>1570126</v>
          </cell>
          <cell r="B3609" t="str">
            <v>01</v>
          </cell>
          <cell r="C3609" t="str">
            <v>Bas-Saint-Laurent</v>
          </cell>
          <cell r="D3609" t="str">
            <v>Dionne(Pierre)</v>
          </cell>
          <cell r="F3609" t="str">
            <v>374 rang 3</v>
          </cell>
          <cell r="G3609" t="str">
            <v>Saint-Bruno-de-Kamouraska</v>
          </cell>
          <cell r="H3609" t="str">
            <v>G0L2M0</v>
          </cell>
          <cell r="I3609">
            <v>418</v>
          </cell>
          <cell r="J3609">
            <v>4925750</v>
          </cell>
          <cell r="K3609">
            <v>64</v>
          </cell>
          <cell r="L3609">
            <v>7198</v>
          </cell>
          <cell r="M3609">
            <v>61</v>
          </cell>
          <cell r="N3609">
            <v>15477</v>
          </cell>
        </row>
        <row r="3610">
          <cell r="A3610">
            <v>1570209</v>
          </cell>
          <cell r="B3610" t="str">
            <v>01</v>
          </cell>
          <cell r="C3610" t="str">
            <v>Bas-Saint-Laurent</v>
          </cell>
          <cell r="D3610" t="str">
            <v>Dionne(Raymond)</v>
          </cell>
          <cell r="F3610" t="str">
            <v>222 rang 5 Ouest</v>
          </cell>
          <cell r="G3610" t="str">
            <v>Mont-Carmel</v>
          </cell>
          <cell r="H3610" t="str">
            <v>G0L1W0</v>
          </cell>
          <cell r="I3610">
            <v>418</v>
          </cell>
          <cell r="J3610">
            <v>4983230</v>
          </cell>
          <cell r="K3610">
            <v>25</v>
          </cell>
          <cell r="L3610">
            <v>2013</v>
          </cell>
          <cell r="M3610">
            <v>25</v>
          </cell>
          <cell r="N3610">
            <v>1764</v>
          </cell>
        </row>
        <row r="3611">
          <cell r="A3611">
            <v>1570241</v>
          </cell>
          <cell r="B3611" t="str">
            <v>01</v>
          </cell>
          <cell r="C3611" t="str">
            <v>Bas-Saint-Laurent</v>
          </cell>
          <cell r="D3611" t="str">
            <v>Dubé(Dany)</v>
          </cell>
          <cell r="F3611" t="str">
            <v>26, rue de la Savane</v>
          </cell>
          <cell r="G3611" t="str">
            <v>L'Isle-Verte</v>
          </cell>
          <cell r="H3611" t="str">
            <v>G0L1K0</v>
          </cell>
          <cell r="I3611">
            <v>418</v>
          </cell>
          <cell r="J3611">
            <v>8983494</v>
          </cell>
          <cell r="K3611">
            <v>26</v>
          </cell>
          <cell r="L3611">
            <v>2956</v>
          </cell>
          <cell r="M3611">
            <v>21</v>
          </cell>
          <cell r="N3611">
            <v>3836</v>
          </cell>
        </row>
        <row r="3612">
          <cell r="A3612">
            <v>1570779</v>
          </cell>
          <cell r="B3612" t="str">
            <v>01</v>
          </cell>
          <cell r="C3612" t="str">
            <v>Bas-Saint-Laurent</v>
          </cell>
          <cell r="D3612" t="str">
            <v>Dumais(Marco)</v>
          </cell>
          <cell r="F3612" t="str">
            <v>119, rang 6</v>
          </cell>
          <cell r="G3612" t="str">
            <v>Mont-Carmel</v>
          </cell>
          <cell r="H3612" t="str">
            <v>G0L1W0</v>
          </cell>
          <cell r="I3612">
            <v>418</v>
          </cell>
          <cell r="J3612">
            <v>4983357</v>
          </cell>
          <cell r="K3612">
            <v>47</v>
          </cell>
          <cell r="L3612">
            <v>8422</v>
          </cell>
          <cell r="M3612">
            <v>49</v>
          </cell>
          <cell r="N3612">
            <v>11382</v>
          </cell>
        </row>
        <row r="3613">
          <cell r="A3613">
            <v>1570902</v>
          </cell>
          <cell r="B3613" t="str">
            <v>01</v>
          </cell>
          <cell r="C3613" t="str">
            <v>Bas-Saint-Laurent</v>
          </cell>
          <cell r="D3613" t="str">
            <v>Bouchard(Raymond)</v>
          </cell>
          <cell r="F3613" t="str">
            <v>169, Saint-Joseph</v>
          </cell>
          <cell r="G3613" t="str">
            <v>Rivière-Bleue</v>
          </cell>
          <cell r="H3613" t="str">
            <v>G0L2B0</v>
          </cell>
          <cell r="I3613">
            <v>418</v>
          </cell>
          <cell r="J3613">
            <v>8932851</v>
          </cell>
          <cell r="K3613">
            <v>19</v>
          </cell>
          <cell r="L3613">
            <v>1075</v>
          </cell>
          <cell r="M3613">
            <v>21</v>
          </cell>
        </row>
        <row r="3614">
          <cell r="A3614">
            <v>1571009</v>
          </cell>
          <cell r="B3614" t="str">
            <v>01</v>
          </cell>
          <cell r="C3614" t="str">
            <v>Bas-Saint-Laurent</v>
          </cell>
          <cell r="D3614" t="str">
            <v>Duval(Fernand)</v>
          </cell>
          <cell r="F3614" t="str">
            <v>451, rang 4 Ouest</v>
          </cell>
          <cell r="G3614" t="str">
            <v>Saint-Pascal</v>
          </cell>
          <cell r="H3614" t="str">
            <v>G0L3Y0</v>
          </cell>
          <cell r="I3614">
            <v>418</v>
          </cell>
          <cell r="J3614">
            <v>4929135</v>
          </cell>
          <cell r="K3614">
            <v>20</v>
          </cell>
          <cell r="L3614">
            <v>6827</v>
          </cell>
          <cell r="M3614">
            <v>18</v>
          </cell>
          <cell r="N3614">
            <v>4742</v>
          </cell>
        </row>
        <row r="3615">
          <cell r="A3615">
            <v>1571033</v>
          </cell>
          <cell r="B3615" t="str">
            <v>12</v>
          </cell>
          <cell r="C3615" t="str">
            <v>Chaudière-Appalaches</v>
          </cell>
          <cell r="D3615" t="str">
            <v>Transporcelets M.G. inc.</v>
          </cell>
          <cell r="E3615" t="str">
            <v>Guay(Martin)</v>
          </cell>
          <cell r="F3615" t="str">
            <v>239, route St-Jean</v>
          </cell>
          <cell r="G3615" t="str">
            <v>Saint-Malachie</v>
          </cell>
          <cell r="H3615" t="str">
            <v>G0R3N0</v>
          </cell>
          <cell r="I3615">
            <v>418</v>
          </cell>
          <cell r="J3615">
            <v>6425001</v>
          </cell>
          <cell r="K3615">
            <v>71</v>
          </cell>
          <cell r="L3615">
            <v>15139</v>
          </cell>
          <cell r="M3615">
            <v>70</v>
          </cell>
          <cell r="N3615">
            <v>13659</v>
          </cell>
        </row>
        <row r="3616">
          <cell r="A3616">
            <v>1571561</v>
          </cell>
          <cell r="B3616" t="str">
            <v>17</v>
          </cell>
          <cell r="C3616" t="str">
            <v>Centre-du-Québec</v>
          </cell>
          <cell r="D3616" t="str">
            <v>3105-1469 Québec inc.</v>
          </cell>
          <cell r="E3616" t="str">
            <v>Ferron(Denis et Jean-Guy)</v>
          </cell>
          <cell r="F3616" t="str">
            <v>288, route Béliveau</v>
          </cell>
          <cell r="G3616" t="str">
            <v>Sainte-Sophie-d'Halifax</v>
          </cell>
          <cell r="H3616" t="str">
            <v>G0P1L0</v>
          </cell>
          <cell r="I3616">
            <v>819</v>
          </cell>
          <cell r="J3616">
            <v>3622491</v>
          </cell>
          <cell r="K3616">
            <v>39</v>
          </cell>
          <cell r="L3616">
            <v>6577</v>
          </cell>
          <cell r="M3616">
            <v>35</v>
          </cell>
          <cell r="N3616">
            <v>9899</v>
          </cell>
        </row>
        <row r="3617">
          <cell r="A3617">
            <v>1571702</v>
          </cell>
          <cell r="B3617" t="str">
            <v>16</v>
          </cell>
          <cell r="C3617" t="str">
            <v>Montérégie</v>
          </cell>
          <cell r="D3617" t="str">
            <v>Lamoureux(Lise)</v>
          </cell>
          <cell r="F3617" t="str">
            <v>198 ch. Centre</v>
          </cell>
          <cell r="G3617" t="str">
            <v>Lac-Brome</v>
          </cell>
          <cell r="H3617" t="str">
            <v>J0E1K0</v>
          </cell>
          <cell r="I3617">
            <v>450</v>
          </cell>
          <cell r="J3617">
            <v>2430800</v>
          </cell>
          <cell r="K3617">
            <v>19</v>
          </cell>
          <cell r="L3617">
            <v>959</v>
          </cell>
          <cell r="M3617">
            <v>19</v>
          </cell>
          <cell r="N3617">
            <v>1701</v>
          </cell>
        </row>
        <row r="3618">
          <cell r="A3618">
            <v>1571785</v>
          </cell>
          <cell r="B3618" t="str">
            <v>16</v>
          </cell>
          <cell r="C3618" t="str">
            <v>Montérégie</v>
          </cell>
          <cell r="D3618" t="str">
            <v>Lapierre(André)</v>
          </cell>
          <cell r="E3618" t="str">
            <v>Lapierre(André)</v>
          </cell>
          <cell r="F3618" t="str">
            <v>136, route 139</v>
          </cell>
          <cell r="G3618" t="str">
            <v>Roxton Pond</v>
          </cell>
          <cell r="H3618" t="str">
            <v>J0E1Z0</v>
          </cell>
          <cell r="I3618">
            <v>450</v>
          </cell>
          <cell r="J3618">
            <v>3720092</v>
          </cell>
          <cell r="K3618">
            <v>16</v>
          </cell>
          <cell r="L3618">
            <v>1021</v>
          </cell>
          <cell r="M3618">
            <v>15</v>
          </cell>
        </row>
        <row r="3619">
          <cell r="A3619">
            <v>1571884</v>
          </cell>
          <cell r="B3619" t="str">
            <v>16</v>
          </cell>
          <cell r="C3619" t="str">
            <v>Montérégie</v>
          </cell>
          <cell r="D3619" t="str">
            <v>Larocque(Wesley C.)</v>
          </cell>
          <cell r="E3619" t="str">
            <v>Larocque(Wesley C.)</v>
          </cell>
          <cell r="F3619" t="str">
            <v>208 Smith Hill</v>
          </cell>
          <cell r="G3619" t="str">
            <v>Sutton</v>
          </cell>
          <cell r="H3619" t="str">
            <v>J0E2K0</v>
          </cell>
          <cell r="I3619">
            <v>450</v>
          </cell>
          <cell r="J3619">
            <v>5386600</v>
          </cell>
          <cell r="K3619">
            <v>39</v>
          </cell>
          <cell r="L3619">
            <v>3427</v>
          </cell>
          <cell r="M3619">
            <v>37</v>
          </cell>
          <cell r="N3619">
            <v>4033</v>
          </cell>
        </row>
        <row r="3620">
          <cell r="A3620">
            <v>1571975</v>
          </cell>
          <cell r="B3620" t="str">
            <v>16</v>
          </cell>
          <cell r="C3620" t="str">
            <v>Montérégie</v>
          </cell>
          <cell r="D3620" t="str">
            <v>Lauzon(Gilles)</v>
          </cell>
          <cell r="F3620" t="str">
            <v>522-2600, avenue Pierre-Dupuy</v>
          </cell>
          <cell r="G3620" t="str">
            <v>Montréal</v>
          </cell>
          <cell r="H3620" t="str">
            <v>H3C3R6</v>
          </cell>
          <cell r="I3620">
            <v>514</v>
          </cell>
          <cell r="J3620">
            <v>9338441</v>
          </cell>
          <cell r="K3620">
            <v>11</v>
          </cell>
          <cell r="L3620">
            <v>3062</v>
          </cell>
        </row>
        <row r="3621">
          <cell r="A3621">
            <v>1572080</v>
          </cell>
          <cell r="B3621" t="str">
            <v>16</v>
          </cell>
          <cell r="C3621" t="str">
            <v>Montérégie</v>
          </cell>
          <cell r="D3621" t="str">
            <v>Leduc(Jacques)</v>
          </cell>
          <cell r="F3621" t="str">
            <v>493 route 225 Sud</v>
          </cell>
          <cell r="G3621" t="str">
            <v>Noyan</v>
          </cell>
          <cell r="H3621" t="str">
            <v>J0J1B0</v>
          </cell>
          <cell r="I3621">
            <v>450</v>
          </cell>
          <cell r="J3621">
            <v>2942048</v>
          </cell>
          <cell r="K3621">
            <v>34</v>
          </cell>
          <cell r="L3621">
            <v>1323</v>
          </cell>
          <cell r="M3621">
            <v>24</v>
          </cell>
          <cell r="N3621">
            <v>340</v>
          </cell>
        </row>
        <row r="3622">
          <cell r="A3622">
            <v>1572098</v>
          </cell>
          <cell r="B3622" t="str">
            <v>16</v>
          </cell>
          <cell r="C3622" t="str">
            <v>Montérégie</v>
          </cell>
          <cell r="D3622" t="str">
            <v>Leemhuis(Feico)</v>
          </cell>
          <cell r="E3622" t="str">
            <v>Leemhuis(Feico)</v>
          </cell>
          <cell r="F3622" t="str">
            <v>740 William Rd</v>
          </cell>
          <cell r="G3622" t="str">
            <v>Hemmingford</v>
          </cell>
          <cell r="H3622" t="str">
            <v>J0L1H0</v>
          </cell>
          <cell r="I3622">
            <v>514</v>
          </cell>
          <cell r="J3622">
            <v>9323000</v>
          </cell>
          <cell r="K3622">
            <v>48</v>
          </cell>
          <cell r="L3622">
            <v>1021</v>
          </cell>
          <cell r="M3622">
            <v>50</v>
          </cell>
          <cell r="N3622">
            <v>3349</v>
          </cell>
        </row>
        <row r="3623">
          <cell r="A3623">
            <v>1572205</v>
          </cell>
          <cell r="B3623" t="str">
            <v>16</v>
          </cell>
          <cell r="C3623" t="str">
            <v>Montérégie</v>
          </cell>
          <cell r="D3623" t="str">
            <v>Faille(Yvon)</v>
          </cell>
          <cell r="F3623" t="str">
            <v>166, rang Bogton</v>
          </cell>
          <cell r="G3623" t="str">
            <v>Saint-Bernard-de-Lacolle</v>
          </cell>
          <cell r="H3623" t="str">
            <v>J0J1V0</v>
          </cell>
          <cell r="I3623">
            <v>450</v>
          </cell>
          <cell r="J3623">
            <v>2473392</v>
          </cell>
          <cell r="K3623">
            <v>20</v>
          </cell>
          <cell r="L3623">
            <v>3790</v>
          </cell>
          <cell r="M3623">
            <v>18</v>
          </cell>
          <cell r="N3623">
            <v>1212</v>
          </cell>
        </row>
        <row r="3624">
          <cell r="A3624">
            <v>1572411</v>
          </cell>
          <cell r="B3624" t="str">
            <v>16</v>
          </cell>
          <cell r="C3624" t="str">
            <v>Montérégie</v>
          </cell>
          <cell r="D3624" t="str">
            <v>Giugovaz(Ilario)</v>
          </cell>
          <cell r="F3624" t="str">
            <v>678 route 104</v>
          </cell>
          <cell r="G3624" t="str">
            <v>Mont-Saint-Grégoire</v>
          </cell>
          <cell r="H3624" t="str">
            <v>J0J1K0</v>
          </cell>
          <cell r="I3624">
            <v>450</v>
          </cell>
          <cell r="J3624">
            <v>3479163</v>
          </cell>
          <cell r="K3624">
            <v>84</v>
          </cell>
          <cell r="L3624">
            <v>17057</v>
          </cell>
          <cell r="M3624">
            <v>80</v>
          </cell>
          <cell r="N3624">
            <v>13608</v>
          </cell>
        </row>
        <row r="3625">
          <cell r="A3625">
            <v>1572528</v>
          </cell>
          <cell r="B3625" t="str">
            <v>16</v>
          </cell>
          <cell r="C3625" t="str">
            <v>Montérégie</v>
          </cell>
          <cell r="D3625" t="str">
            <v>Laporte(Yves)</v>
          </cell>
          <cell r="F3625" t="str">
            <v>1263, rang de L'Église</v>
          </cell>
          <cell r="G3625" t="str">
            <v>Saint-Ignace-de-Stanbridge</v>
          </cell>
          <cell r="H3625" t="str">
            <v>J0J1Y0</v>
          </cell>
          <cell r="I3625">
            <v>450</v>
          </cell>
          <cell r="J3625">
            <v>2964655</v>
          </cell>
          <cell r="K3625">
            <v>17</v>
          </cell>
          <cell r="L3625">
            <v>1021</v>
          </cell>
          <cell r="M3625">
            <v>21</v>
          </cell>
          <cell r="N3625">
            <v>3468</v>
          </cell>
        </row>
        <row r="3626">
          <cell r="A3626">
            <v>1572601</v>
          </cell>
          <cell r="B3626" t="str">
            <v>01</v>
          </cell>
          <cell r="C3626" t="str">
            <v>Bas-Saint-Laurent</v>
          </cell>
          <cell r="D3626" t="str">
            <v>Hudon(Bertrand)</v>
          </cell>
          <cell r="F3626" t="str">
            <v>192, route 132</v>
          </cell>
          <cell r="G3626" t="str">
            <v>Rivière-Ouelle</v>
          </cell>
          <cell r="H3626" t="str">
            <v>G0L2C0</v>
          </cell>
          <cell r="I3626">
            <v>418</v>
          </cell>
          <cell r="J3626">
            <v>8562659</v>
          </cell>
          <cell r="K3626">
            <v>10</v>
          </cell>
          <cell r="L3626">
            <v>2086</v>
          </cell>
        </row>
        <row r="3627">
          <cell r="A3627">
            <v>1572627</v>
          </cell>
          <cell r="B3627" t="str">
            <v>01</v>
          </cell>
          <cell r="C3627" t="str">
            <v>Bas-Saint-Laurent</v>
          </cell>
          <cell r="D3627" t="str">
            <v>Hudon(Maurice)</v>
          </cell>
          <cell r="F3627" t="str">
            <v>36, chemin de la Station, C.P. 1238</v>
          </cell>
          <cell r="G3627" t="str">
            <v>Sainte-Anne-de-la-Pocatière</v>
          </cell>
          <cell r="H3627" t="str">
            <v>G0R1Z0</v>
          </cell>
          <cell r="I3627">
            <v>418</v>
          </cell>
          <cell r="J3627">
            <v>8562509</v>
          </cell>
          <cell r="K3627">
            <v>26</v>
          </cell>
          <cell r="L3627">
            <v>5209</v>
          </cell>
          <cell r="M3627">
            <v>25</v>
          </cell>
          <cell r="N3627">
            <v>6799</v>
          </cell>
        </row>
        <row r="3628">
          <cell r="A3628">
            <v>1572668</v>
          </cell>
          <cell r="B3628" t="str">
            <v>12</v>
          </cell>
          <cell r="C3628" t="str">
            <v>Chaudière-Appalaches</v>
          </cell>
          <cell r="D3628" t="str">
            <v>Roy(Emmanuel)</v>
          </cell>
          <cell r="F3628" t="str">
            <v>45, rue Paradis</v>
          </cell>
          <cell r="G3628" t="str">
            <v>Saint-Raphaël</v>
          </cell>
          <cell r="H3628" t="str">
            <v>G0R4C0</v>
          </cell>
          <cell r="I3628">
            <v>418</v>
          </cell>
          <cell r="J3628">
            <v>2432297</v>
          </cell>
          <cell r="K3628">
            <v>72</v>
          </cell>
          <cell r="L3628">
            <v>20452</v>
          </cell>
          <cell r="M3628">
            <v>59</v>
          </cell>
          <cell r="N3628">
            <v>20360</v>
          </cell>
        </row>
        <row r="3629">
          <cell r="A3629">
            <v>1573054</v>
          </cell>
          <cell r="B3629" t="str">
            <v>12</v>
          </cell>
          <cell r="C3629" t="str">
            <v>Chaudière-Appalaches</v>
          </cell>
          <cell r="D3629" t="str">
            <v>Hébert Carole &amp; Landry Jean-Paul</v>
          </cell>
          <cell r="F3629" t="str">
            <v>63, rang St-André</v>
          </cell>
          <cell r="G3629" t="str">
            <v>Sainte-Claire (de Bellechasse)</v>
          </cell>
          <cell r="H3629" t="str">
            <v>G0R2V0</v>
          </cell>
          <cell r="I3629">
            <v>418</v>
          </cell>
          <cell r="J3629">
            <v>8832965</v>
          </cell>
          <cell r="K3629">
            <v>45</v>
          </cell>
          <cell r="L3629">
            <v>3370</v>
          </cell>
          <cell r="M3629">
            <v>44</v>
          </cell>
          <cell r="N3629">
            <v>10150</v>
          </cell>
        </row>
        <row r="3630">
          <cell r="A3630">
            <v>1573138</v>
          </cell>
          <cell r="B3630" t="str">
            <v>12</v>
          </cell>
          <cell r="C3630" t="str">
            <v>Chaudière-Appalaches</v>
          </cell>
          <cell r="D3630" t="str">
            <v>Hamel Carole-Anne &amp; Lemire Éric</v>
          </cell>
          <cell r="F3630" t="str">
            <v>7843, route Marie-Victorin</v>
          </cell>
          <cell r="G3630" t="str">
            <v>Lotbinière</v>
          </cell>
          <cell r="H3630" t="str">
            <v>G0S1S0</v>
          </cell>
          <cell r="I3630">
            <v>418</v>
          </cell>
          <cell r="J3630">
            <v>7960006</v>
          </cell>
          <cell r="K3630">
            <v>56</v>
          </cell>
          <cell r="L3630">
            <v>2601</v>
          </cell>
          <cell r="M3630">
            <v>56</v>
          </cell>
          <cell r="N3630">
            <v>8111</v>
          </cell>
        </row>
        <row r="3631">
          <cell r="A3631">
            <v>1573229</v>
          </cell>
          <cell r="B3631" t="str">
            <v>12</v>
          </cell>
          <cell r="C3631" t="str">
            <v>Chaudière-Appalaches</v>
          </cell>
          <cell r="D3631" t="str">
            <v>Martineau Réjean &amp; Ghislain</v>
          </cell>
          <cell r="F3631" t="str">
            <v>1082, chemin Gosford Ouest</v>
          </cell>
          <cell r="G3631" t="str">
            <v>Sainte-Agathe-de-Lotbinière</v>
          </cell>
          <cell r="H3631" t="str">
            <v>G0S2A0</v>
          </cell>
          <cell r="I3631">
            <v>418</v>
          </cell>
          <cell r="J3631">
            <v>5992254</v>
          </cell>
          <cell r="K3631">
            <v>104</v>
          </cell>
          <cell r="L3631">
            <v>10665</v>
          </cell>
          <cell r="M3631">
            <v>99</v>
          </cell>
          <cell r="N3631">
            <v>4130</v>
          </cell>
        </row>
        <row r="3632">
          <cell r="A3632">
            <v>1573799</v>
          </cell>
          <cell r="B3632" t="str">
            <v>12</v>
          </cell>
          <cell r="C3632" t="str">
            <v>Chaudière-Appalaches</v>
          </cell>
          <cell r="D3632" t="str">
            <v>9098-9369 Québec inc.</v>
          </cell>
          <cell r="E3632" t="str">
            <v>Cimon(Gaston)</v>
          </cell>
          <cell r="F3632" t="str">
            <v>5835, Rang 3</v>
          </cell>
          <cell r="G3632" t="str">
            <v>Thetford Mines</v>
          </cell>
          <cell r="H3632" t="str">
            <v>G6H3G6</v>
          </cell>
          <cell r="I3632">
            <v>418</v>
          </cell>
          <cell r="J3632">
            <v>3385557</v>
          </cell>
          <cell r="K3632">
            <v>152</v>
          </cell>
          <cell r="L3632">
            <v>7008</v>
          </cell>
          <cell r="M3632">
            <v>190</v>
          </cell>
          <cell r="N3632">
            <v>30384</v>
          </cell>
        </row>
        <row r="3633">
          <cell r="A3633">
            <v>1573807</v>
          </cell>
          <cell r="B3633" t="str">
            <v>12</v>
          </cell>
          <cell r="C3633" t="str">
            <v>Chaudière-Appalaches</v>
          </cell>
          <cell r="D3633" t="str">
            <v>9108-0697 Québec inc.</v>
          </cell>
          <cell r="E3633" t="str">
            <v>Gouin(Normand)</v>
          </cell>
          <cell r="F3633" t="str">
            <v>187, rang 2</v>
          </cell>
          <cell r="G3633" t="str">
            <v>Saint-Joseph-de-Coleraine</v>
          </cell>
          <cell r="H3633" t="str">
            <v>G0N1B0</v>
          </cell>
          <cell r="I3633">
            <v>418</v>
          </cell>
          <cell r="J3633">
            <v>4493831</v>
          </cell>
          <cell r="K3633">
            <v>95</v>
          </cell>
          <cell r="L3633">
            <v>12571</v>
          </cell>
          <cell r="M3633">
            <v>91</v>
          </cell>
          <cell r="N3633">
            <v>20565</v>
          </cell>
        </row>
        <row r="3634">
          <cell r="A3634">
            <v>1573906</v>
          </cell>
          <cell r="B3634" t="str">
            <v>17</v>
          </cell>
          <cell r="C3634" t="str">
            <v>Centre-du-Québec</v>
          </cell>
          <cell r="D3634" t="str">
            <v>Zoel et Michel Laflamme</v>
          </cell>
          <cell r="E3634" t="str">
            <v>Laflamme(Zoel)</v>
          </cell>
          <cell r="F3634" t="str">
            <v>860, rang 8 Sud</v>
          </cell>
          <cell r="G3634" t="str">
            <v>Sainte-Sophie-d'Halifax</v>
          </cell>
          <cell r="H3634" t="str">
            <v>G0P1L0</v>
          </cell>
          <cell r="I3634">
            <v>819</v>
          </cell>
          <cell r="J3634">
            <v>3622512</v>
          </cell>
          <cell r="K3634">
            <v>88</v>
          </cell>
          <cell r="L3634">
            <v>11340</v>
          </cell>
        </row>
        <row r="3635">
          <cell r="A3635">
            <v>1573930</v>
          </cell>
          <cell r="B3635" t="str">
            <v>12</v>
          </cell>
          <cell r="C3635" t="str">
            <v>Chaudière-Appalaches</v>
          </cell>
          <cell r="D3635" t="str">
            <v>Tanguay Mario &amp; Turgeon Chantal</v>
          </cell>
          <cell r="F3635" t="str">
            <v>119, chemin St-Roch</v>
          </cell>
          <cell r="G3635" t="str">
            <v>Beaumont</v>
          </cell>
          <cell r="H3635" t="str">
            <v>G0R1C0</v>
          </cell>
          <cell r="I3635">
            <v>418</v>
          </cell>
          <cell r="J3635">
            <v>8353328</v>
          </cell>
          <cell r="K3635">
            <v>29</v>
          </cell>
          <cell r="L3635">
            <v>731</v>
          </cell>
          <cell r="M3635">
            <v>30</v>
          </cell>
        </row>
        <row r="3636">
          <cell r="A3636">
            <v>1573989</v>
          </cell>
          <cell r="B3636" t="str">
            <v>12</v>
          </cell>
          <cell r="C3636" t="str">
            <v>Chaudière-Appalaches</v>
          </cell>
          <cell r="D3636" t="str">
            <v>Domaine du Mouton d'Or inc.</v>
          </cell>
          <cell r="E3636" t="str">
            <v>Létourneau(Véronique)</v>
          </cell>
          <cell r="F3636" t="str">
            <v>1816, Route 161</v>
          </cell>
          <cell r="G3636" t="str">
            <v>Beaulac-Garthby</v>
          </cell>
          <cell r="H3636" t="str">
            <v>G0Y1B0</v>
          </cell>
          <cell r="I3636">
            <v>418</v>
          </cell>
          <cell r="J3636">
            <v>4582929</v>
          </cell>
          <cell r="K3636">
            <v>18</v>
          </cell>
          <cell r="L3636">
            <v>340</v>
          </cell>
          <cell r="M3636">
            <v>16</v>
          </cell>
          <cell r="N3636">
            <v>559</v>
          </cell>
        </row>
        <row r="3637">
          <cell r="A3637">
            <v>1574177</v>
          </cell>
          <cell r="B3637" t="str">
            <v>16</v>
          </cell>
          <cell r="C3637" t="str">
            <v>Montérégie</v>
          </cell>
          <cell r="D3637" t="str">
            <v>St-Pierre(Ghislain)</v>
          </cell>
          <cell r="E3637" t="str">
            <v>Pierre(Ghislain St-)</v>
          </cell>
          <cell r="F3637" t="str">
            <v>1831 Gore Rd, R.R. 1</v>
          </cell>
          <cell r="G3637" t="str">
            <v>Huntingdon</v>
          </cell>
          <cell r="H3637" t="str">
            <v>J0S1H0</v>
          </cell>
          <cell r="I3637">
            <v>450</v>
          </cell>
          <cell r="J3637">
            <v>2642225</v>
          </cell>
          <cell r="K3637">
            <v>16</v>
          </cell>
          <cell r="L3637">
            <v>3974</v>
          </cell>
          <cell r="M3637">
            <v>17</v>
          </cell>
          <cell r="N3637">
            <v>4704</v>
          </cell>
        </row>
        <row r="3638">
          <cell r="A3638">
            <v>1574573</v>
          </cell>
          <cell r="B3638" t="str">
            <v>01</v>
          </cell>
          <cell r="C3638" t="str">
            <v>Bas-Saint-Laurent</v>
          </cell>
          <cell r="D3638" t="str">
            <v>Laferrière(Serge)</v>
          </cell>
          <cell r="F3638" t="str">
            <v>934 rang de l'Église, C.P. 580</v>
          </cell>
          <cell r="G3638" t="str">
            <v>Pohénégamook</v>
          </cell>
          <cell r="H3638" t="str">
            <v>G0L1J0</v>
          </cell>
          <cell r="I3638">
            <v>418</v>
          </cell>
          <cell r="J3638">
            <v>8592740</v>
          </cell>
          <cell r="K3638">
            <v>46</v>
          </cell>
          <cell r="L3638">
            <v>6494</v>
          </cell>
          <cell r="M3638">
            <v>51</v>
          </cell>
          <cell r="N3638">
            <v>5830</v>
          </cell>
        </row>
        <row r="3639">
          <cell r="A3639">
            <v>1574649</v>
          </cell>
          <cell r="B3639" t="str">
            <v>12</v>
          </cell>
          <cell r="C3639" t="str">
            <v>Chaudière-Appalaches</v>
          </cell>
          <cell r="D3639" t="str">
            <v>Bolduc(André)</v>
          </cell>
          <cell r="F3639" t="str">
            <v>935, Route 269</v>
          </cell>
          <cell r="G3639" t="str">
            <v>Saint-Jacques-de-Leeds</v>
          </cell>
          <cell r="H3639" t="str">
            <v>G0N1J0</v>
          </cell>
          <cell r="I3639">
            <v>418</v>
          </cell>
          <cell r="J3639">
            <v>4243891</v>
          </cell>
          <cell r="K3639">
            <v>32</v>
          </cell>
          <cell r="M3639">
            <v>30</v>
          </cell>
        </row>
        <row r="3640">
          <cell r="A3640">
            <v>1574763</v>
          </cell>
          <cell r="B3640" t="str">
            <v>01</v>
          </cell>
          <cell r="C3640" t="str">
            <v>Bas-Saint-Laurent</v>
          </cell>
          <cell r="D3640" t="str">
            <v>Lavoie(Clément)</v>
          </cell>
          <cell r="F3640" t="str">
            <v>5037, rang Sainte-Barbe</v>
          </cell>
          <cell r="G3640" t="str">
            <v>Saint-Bruno-de-Kamouraska</v>
          </cell>
          <cell r="H3640" t="str">
            <v>G0L2M0</v>
          </cell>
          <cell r="I3640">
            <v>418</v>
          </cell>
          <cell r="J3640">
            <v>4929832</v>
          </cell>
          <cell r="K3640">
            <v>11</v>
          </cell>
          <cell r="L3640">
            <v>228</v>
          </cell>
        </row>
        <row r="3641">
          <cell r="A3641">
            <v>1574789</v>
          </cell>
          <cell r="B3641" t="str">
            <v>01</v>
          </cell>
          <cell r="C3641" t="str">
            <v>Bas-Saint-Laurent</v>
          </cell>
          <cell r="D3641" t="str">
            <v>Lavoie(Eugène)</v>
          </cell>
          <cell r="F3641" t="str">
            <v>54, Bellevue</v>
          </cell>
          <cell r="G3641" t="str">
            <v>Saint-Louis-Du-Ha! Ha!</v>
          </cell>
          <cell r="H3641" t="str">
            <v>G0L3S0</v>
          </cell>
          <cell r="I3641">
            <v>418</v>
          </cell>
          <cell r="J3641">
            <v>8545483</v>
          </cell>
          <cell r="K3641">
            <v>11</v>
          </cell>
          <cell r="L3641">
            <v>2455</v>
          </cell>
        </row>
        <row r="3642">
          <cell r="A3642">
            <v>1574854</v>
          </cell>
          <cell r="B3642" t="str">
            <v>01</v>
          </cell>
          <cell r="C3642" t="str">
            <v>Bas-Saint-Laurent</v>
          </cell>
          <cell r="D3642" t="str">
            <v>Lavoie(Jacques)</v>
          </cell>
          <cell r="F3642" t="str">
            <v>27, chemin de la Station - R.R. 3</v>
          </cell>
          <cell r="G3642" t="str">
            <v>Sainte-Anne-de-la-Pocatière</v>
          </cell>
          <cell r="H3642" t="str">
            <v>G0R1Z0</v>
          </cell>
          <cell r="I3642">
            <v>418</v>
          </cell>
          <cell r="J3642">
            <v>8563130</v>
          </cell>
          <cell r="K3642">
            <v>22</v>
          </cell>
          <cell r="L3642">
            <v>4075</v>
          </cell>
          <cell r="M3642">
            <v>22</v>
          </cell>
          <cell r="N3642">
            <v>5611</v>
          </cell>
        </row>
        <row r="3643">
          <cell r="A3643">
            <v>1574896</v>
          </cell>
          <cell r="B3643" t="str">
            <v>01</v>
          </cell>
          <cell r="C3643" t="str">
            <v>Bas-Saint-Laurent</v>
          </cell>
          <cell r="D3643" t="str">
            <v>Lavoie(Magella)</v>
          </cell>
          <cell r="F3643" t="str">
            <v>472, rang Notre-Dame-des-Champs</v>
          </cell>
          <cell r="G3643" t="str">
            <v>Pohénégamook</v>
          </cell>
          <cell r="H3643" t="str">
            <v>G0L1J0</v>
          </cell>
          <cell r="I3643">
            <v>418</v>
          </cell>
          <cell r="J3643">
            <v>8935872</v>
          </cell>
          <cell r="K3643">
            <v>38</v>
          </cell>
          <cell r="L3643">
            <v>3700</v>
          </cell>
          <cell r="M3643">
            <v>44</v>
          </cell>
          <cell r="N3643">
            <v>5030</v>
          </cell>
        </row>
        <row r="3644">
          <cell r="A3644">
            <v>1575075</v>
          </cell>
          <cell r="B3644" t="str">
            <v>16</v>
          </cell>
          <cell r="C3644" t="str">
            <v>Montérégie</v>
          </cell>
          <cell r="D3644" t="str">
            <v>Élevages J. Bertrand inc.</v>
          </cell>
          <cell r="E3644" t="str">
            <v>Jetté(Isabelle)</v>
          </cell>
          <cell r="F3644" t="str">
            <v>1801 rang des Dussault</v>
          </cell>
          <cell r="G3644" t="str">
            <v>Saint-Alexandre</v>
          </cell>
          <cell r="H3644" t="str">
            <v>J0J1S0</v>
          </cell>
          <cell r="I3644">
            <v>450</v>
          </cell>
          <cell r="J3644">
            <v>5451888</v>
          </cell>
          <cell r="M3644">
            <v>17</v>
          </cell>
        </row>
        <row r="3645">
          <cell r="A3645">
            <v>1575125</v>
          </cell>
          <cell r="B3645" t="str">
            <v>01</v>
          </cell>
          <cell r="C3645" t="str">
            <v>Bas-Saint-Laurent</v>
          </cell>
          <cell r="D3645" t="str">
            <v>Lizotte(Clément)</v>
          </cell>
          <cell r="F3645" t="str">
            <v>14, rue Lizotte</v>
          </cell>
          <cell r="G3645" t="str">
            <v>Saint-Onésime-d'Ixworth</v>
          </cell>
          <cell r="H3645" t="str">
            <v>G0R3W0</v>
          </cell>
          <cell r="I3645">
            <v>418</v>
          </cell>
          <cell r="J3645">
            <v>8563632</v>
          </cell>
          <cell r="K3645">
            <v>14</v>
          </cell>
        </row>
        <row r="3646">
          <cell r="A3646">
            <v>1575398</v>
          </cell>
          <cell r="B3646" t="str">
            <v>16</v>
          </cell>
          <cell r="C3646" t="str">
            <v>Montérégie</v>
          </cell>
          <cell r="D3646" t="str">
            <v>Rankin(Arthur)</v>
          </cell>
          <cell r="F3646" t="str">
            <v>960, route 138</v>
          </cell>
          <cell r="G3646" t="str">
            <v>Huntingdon</v>
          </cell>
          <cell r="H3646" t="str">
            <v>J0S1H0</v>
          </cell>
          <cell r="I3646">
            <v>450</v>
          </cell>
          <cell r="J3646">
            <v>2643429</v>
          </cell>
          <cell r="K3646">
            <v>13</v>
          </cell>
          <cell r="L3646">
            <v>2693</v>
          </cell>
        </row>
        <row r="3647">
          <cell r="A3647">
            <v>1575448</v>
          </cell>
          <cell r="B3647" t="str">
            <v>16</v>
          </cell>
          <cell r="C3647" t="str">
            <v>Montérégie</v>
          </cell>
          <cell r="D3647" t="str">
            <v>Renaud(Richard)</v>
          </cell>
          <cell r="F3647" t="str">
            <v>1362 chemin Gore</v>
          </cell>
          <cell r="G3647" t="str">
            <v>Hinchinbrooke</v>
          </cell>
          <cell r="H3647" t="str">
            <v>J0S1H0</v>
          </cell>
          <cell r="I3647">
            <v>415</v>
          </cell>
          <cell r="J3647">
            <v>6453213</v>
          </cell>
          <cell r="K3647">
            <v>60</v>
          </cell>
          <cell r="L3647">
            <v>3724</v>
          </cell>
          <cell r="M3647">
            <v>64</v>
          </cell>
          <cell r="N3647">
            <v>8281</v>
          </cell>
        </row>
        <row r="3648">
          <cell r="A3648">
            <v>1576172</v>
          </cell>
          <cell r="B3648" t="str">
            <v>16</v>
          </cell>
          <cell r="C3648" t="str">
            <v>Montérégie</v>
          </cell>
          <cell r="D3648" t="str">
            <v>Dion(Steve)</v>
          </cell>
          <cell r="F3648" t="str">
            <v>2690, 2e rang</v>
          </cell>
          <cell r="G3648" t="str">
            <v>Saint-Hugues</v>
          </cell>
          <cell r="H3648" t="str">
            <v>J0H1N0</v>
          </cell>
          <cell r="I3648">
            <v>450</v>
          </cell>
          <cell r="J3648">
            <v>2784574</v>
          </cell>
          <cell r="M3648">
            <v>21</v>
          </cell>
        </row>
        <row r="3649">
          <cell r="A3649">
            <v>1576206</v>
          </cell>
          <cell r="B3649" t="str">
            <v>16</v>
          </cell>
          <cell r="C3649" t="str">
            <v>Montérégie</v>
          </cell>
          <cell r="D3649" t="str">
            <v>Séguin(Normand)</v>
          </cell>
          <cell r="F3649" t="str">
            <v>616, 2ième Concession</v>
          </cell>
          <cell r="G3649" t="str">
            <v>Elgin</v>
          </cell>
          <cell r="H3649" t="str">
            <v>J0S2E0</v>
          </cell>
          <cell r="I3649">
            <v>450</v>
          </cell>
          <cell r="J3649">
            <v>2646909</v>
          </cell>
          <cell r="K3649">
            <v>16</v>
          </cell>
          <cell r="L3649">
            <v>3586</v>
          </cell>
          <cell r="M3649">
            <v>19</v>
          </cell>
          <cell r="N3649">
            <v>3608</v>
          </cell>
        </row>
        <row r="3650">
          <cell r="A3650">
            <v>1576412</v>
          </cell>
          <cell r="B3650" t="str">
            <v>15</v>
          </cell>
          <cell r="C3650" t="str">
            <v>Laurentides</v>
          </cell>
          <cell r="D3650" t="str">
            <v>Denis Bertrand et Fils inc.</v>
          </cell>
          <cell r="E3650" t="str">
            <v>Bertrand(Stéphane)</v>
          </cell>
          <cell r="F3650" t="str">
            <v>13331, route Sir Wilfrid Laurier</v>
          </cell>
          <cell r="G3650" t="str">
            <v>Mirabel</v>
          </cell>
          <cell r="H3650" t="str">
            <v>J7N1P5</v>
          </cell>
          <cell r="I3650">
            <v>450</v>
          </cell>
          <cell r="J3650">
            <v>4388182</v>
          </cell>
          <cell r="K3650">
            <v>76</v>
          </cell>
          <cell r="L3650">
            <v>20268</v>
          </cell>
          <cell r="M3650">
            <v>73</v>
          </cell>
          <cell r="N3650">
            <v>22662</v>
          </cell>
        </row>
        <row r="3651">
          <cell r="A3651">
            <v>1577436</v>
          </cell>
          <cell r="B3651" t="str">
            <v>16</v>
          </cell>
          <cell r="C3651" t="str">
            <v>Montérégie</v>
          </cell>
          <cell r="D3651" t="str">
            <v>Sample(David)</v>
          </cell>
          <cell r="E3651" t="str">
            <v>Sample(David)</v>
          </cell>
          <cell r="F3651" t="str">
            <v>527 Covey Hill Road</v>
          </cell>
          <cell r="G3651" t="str">
            <v>Havelock</v>
          </cell>
          <cell r="H3651" t="str">
            <v>J0S2C0</v>
          </cell>
          <cell r="I3651">
            <v>450</v>
          </cell>
          <cell r="J3651">
            <v>2472696</v>
          </cell>
          <cell r="K3651">
            <v>78</v>
          </cell>
          <cell r="L3651">
            <v>21334</v>
          </cell>
          <cell r="M3651">
            <v>67</v>
          </cell>
          <cell r="N3651">
            <v>2495</v>
          </cell>
        </row>
        <row r="3652">
          <cell r="A3652">
            <v>1578046</v>
          </cell>
          <cell r="B3652" t="str">
            <v>01</v>
          </cell>
          <cell r="C3652" t="str">
            <v>Bas-Saint-Laurent</v>
          </cell>
          <cell r="D3652" t="str">
            <v>9019-5413 Québec inc.</v>
          </cell>
          <cell r="E3652" t="str">
            <v>Roussel(Gérard)</v>
          </cell>
          <cell r="F3652" t="str">
            <v>420 Bois-Francs</v>
          </cell>
          <cell r="G3652" t="str">
            <v>Mont-Carmel</v>
          </cell>
          <cell r="H3652" t="str">
            <v>G0L1W0</v>
          </cell>
          <cell r="I3652">
            <v>418</v>
          </cell>
          <cell r="J3652">
            <v>4982285</v>
          </cell>
          <cell r="K3652">
            <v>16</v>
          </cell>
          <cell r="L3652">
            <v>606</v>
          </cell>
        </row>
        <row r="3653">
          <cell r="A3653">
            <v>1578137</v>
          </cell>
          <cell r="B3653" t="str">
            <v>01</v>
          </cell>
          <cell r="C3653" t="str">
            <v>Bas-Saint-Laurent</v>
          </cell>
          <cell r="D3653" t="str">
            <v>Martin(Denis)</v>
          </cell>
          <cell r="F3653" t="str">
            <v>314, boulevard Bégin</v>
          </cell>
          <cell r="G3653" t="str">
            <v>Saint-Pacôme</v>
          </cell>
          <cell r="H3653" t="str">
            <v>G0L3X0</v>
          </cell>
          <cell r="I3653">
            <v>418</v>
          </cell>
          <cell r="J3653">
            <v>8522469</v>
          </cell>
          <cell r="K3653">
            <v>11</v>
          </cell>
        </row>
        <row r="3654">
          <cell r="A3654">
            <v>1578178</v>
          </cell>
          <cell r="B3654" t="str">
            <v>01</v>
          </cell>
          <cell r="C3654" t="str">
            <v>Bas-Saint-Laurent</v>
          </cell>
          <cell r="D3654" t="str">
            <v>Michaud(Doris)</v>
          </cell>
          <cell r="F3654" t="str">
            <v>366, rue Commerciale</v>
          </cell>
          <cell r="G3654" t="str">
            <v>Cabano</v>
          </cell>
          <cell r="H3654" t="str">
            <v>G0L1E0</v>
          </cell>
          <cell r="I3654">
            <v>418</v>
          </cell>
          <cell r="J3654">
            <v>8543883</v>
          </cell>
          <cell r="K3654">
            <v>30</v>
          </cell>
          <cell r="L3654">
            <v>4171</v>
          </cell>
          <cell r="M3654">
            <v>29</v>
          </cell>
          <cell r="N3654">
            <v>6950</v>
          </cell>
        </row>
        <row r="3655">
          <cell r="A3655">
            <v>1578673</v>
          </cell>
          <cell r="B3655" t="str">
            <v>01</v>
          </cell>
          <cell r="C3655" t="str">
            <v>Bas-Saint-Laurent</v>
          </cell>
          <cell r="D3655" t="str">
            <v>Ouellet(Gilles)</v>
          </cell>
          <cell r="F3655" t="str">
            <v>317, rue Principale</v>
          </cell>
          <cell r="G3655" t="str">
            <v>Saint-Joseph-de-Kamouraska</v>
          </cell>
          <cell r="H3655" t="str">
            <v>G0L3P0</v>
          </cell>
          <cell r="I3655">
            <v>418</v>
          </cell>
          <cell r="J3655">
            <v>4932277</v>
          </cell>
          <cell r="K3655">
            <v>23</v>
          </cell>
          <cell r="L3655">
            <v>6989</v>
          </cell>
          <cell r="M3655">
            <v>21</v>
          </cell>
          <cell r="N3655">
            <v>6654</v>
          </cell>
        </row>
        <row r="3656">
          <cell r="A3656">
            <v>1578723</v>
          </cell>
          <cell r="B3656" t="str">
            <v>01</v>
          </cell>
          <cell r="C3656" t="str">
            <v>Bas-Saint-Laurent</v>
          </cell>
          <cell r="D3656" t="str">
            <v>Ouellet(Maurice)</v>
          </cell>
          <cell r="F3656" t="str">
            <v>103 Saint-Joseph</v>
          </cell>
          <cell r="G3656" t="str">
            <v>Rivière-Bleue</v>
          </cell>
          <cell r="H3656" t="str">
            <v>G0L2B0</v>
          </cell>
          <cell r="I3656">
            <v>418</v>
          </cell>
          <cell r="J3656">
            <v>8932096</v>
          </cell>
          <cell r="K3656">
            <v>42</v>
          </cell>
          <cell r="L3656">
            <v>11880</v>
          </cell>
          <cell r="M3656">
            <v>36</v>
          </cell>
          <cell r="N3656">
            <v>8022</v>
          </cell>
        </row>
        <row r="3657">
          <cell r="A3657">
            <v>1578780</v>
          </cell>
          <cell r="B3657" t="str">
            <v>01</v>
          </cell>
          <cell r="C3657" t="str">
            <v>Bas-Saint-Laurent</v>
          </cell>
          <cell r="D3657" t="str">
            <v>Paradis(Jacques)</v>
          </cell>
          <cell r="F3657" t="str">
            <v>980, route 132</v>
          </cell>
          <cell r="G3657" t="str">
            <v>Notre-Dame-du-Portage</v>
          </cell>
          <cell r="H3657" t="str">
            <v>G0L1Y0</v>
          </cell>
          <cell r="I3657">
            <v>418</v>
          </cell>
          <cell r="J3657">
            <v>8671098</v>
          </cell>
          <cell r="K3657">
            <v>18</v>
          </cell>
          <cell r="L3657">
            <v>4042</v>
          </cell>
          <cell r="M3657">
            <v>18</v>
          </cell>
          <cell r="N3657">
            <v>3293</v>
          </cell>
        </row>
        <row r="3658">
          <cell r="A3658">
            <v>1578897</v>
          </cell>
          <cell r="B3658" t="str">
            <v>01</v>
          </cell>
          <cell r="C3658" t="str">
            <v>Bas-Saint-Laurent</v>
          </cell>
          <cell r="D3658" t="str">
            <v>Pedneault(Gilles)</v>
          </cell>
          <cell r="F3658" t="str">
            <v>652 rue Commerciale</v>
          </cell>
          <cell r="G3658" t="str">
            <v>Notre-Dame-du-Lac</v>
          </cell>
          <cell r="H3658" t="str">
            <v>G0L1X0</v>
          </cell>
          <cell r="I3658">
            <v>418</v>
          </cell>
          <cell r="J3658">
            <v>8990101</v>
          </cell>
          <cell r="K3658">
            <v>13</v>
          </cell>
        </row>
        <row r="3659">
          <cell r="A3659">
            <v>1578913</v>
          </cell>
          <cell r="B3659" t="str">
            <v>15</v>
          </cell>
          <cell r="C3659" t="str">
            <v>Laurentides</v>
          </cell>
          <cell r="D3659" t="str">
            <v>Ferme Marcel Guérin inc.</v>
          </cell>
          <cell r="E3659" t="str">
            <v>Guérin(Marcel)</v>
          </cell>
          <cell r="F3659" t="str">
            <v>5640 route 344 C.P. 32</v>
          </cell>
          <cell r="G3659" t="str">
            <v>Saint-Placide</v>
          </cell>
          <cell r="H3659" t="str">
            <v>J0V2B0</v>
          </cell>
          <cell r="I3659">
            <v>514</v>
          </cell>
          <cell r="J3659">
            <v>4229322</v>
          </cell>
          <cell r="K3659">
            <v>16</v>
          </cell>
          <cell r="M3659">
            <v>16</v>
          </cell>
        </row>
        <row r="3660">
          <cell r="A3660">
            <v>1578947</v>
          </cell>
          <cell r="B3660" t="str">
            <v>16</v>
          </cell>
          <cell r="C3660" t="str">
            <v>Montérégie</v>
          </cell>
          <cell r="D3660" t="str">
            <v>Gouin(Ghislain)</v>
          </cell>
          <cell r="F3660" t="str">
            <v>766, chemin Compton</v>
          </cell>
          <cell r="G3660" t="str">
            <v>Bromont</v>
          </cell>
          <cell r="H3660" t="str">
            <v>J2L1E9</v>
          </cell>
          <cell r="I3660">
            <v>450</v>
          </cell>
          <cell r="J3660">
            <v>5343825</v>
          </cell>
          <cell r="K3660">
            <v>38</v>
          </cell>
          <cell r="L3660">
            <v>11443</v>
          </cell>
          <cell r="M3660">
            <v>39</v>
          </cell>
          <cell r="N3660">
            <v>15375</v>
          </cell>
        </row>
        <row r="3661">
          <cell r="A3661">
            <v>1579143</v>
          </cell>
          <cell r="B3661" t="str">
            <v>17</v>
          </cell>
          <cell r="C3661" t="str">
            <v>Centre-du-Québec</v>
          </cell>
          <cell r="D3661" t="str">
            <v>Ferme Raymond SENC</v>
          </cell>
          <cell r="E3661" t="str">
            <v>Raymond(Steve)</v>
          </cell>
          <cell r="F3661" t="str">
            <v>59, route Dufresne</v>
          </cell>
          <cell r="G3661" t="str">
            <v>Durham-Sud</v>
          </cell>
          <cell r="H3661" t="str">
            <v>J0H2C0</v>
          </cell>
          <cell r="I3661">
            <v>819</v>
          </cell>
          <cell r="J3661">
            <v>8582974</v>
          </cell>
          <cell r="K3661">
            <v>17</v>
          </cell>
          <cell r="M3661">
            <v>22</v>
          </cell>
          <cell r="N3661">
            <v>1421</v>
          </cell>
        </row>
        <row r="3662">
          <cell r="A3662">
            <v>1579226</v>
          </cell>
          <cell r="B3662" t="str">
            <v>01</v>
          </cell>
          <cell r="C3662" t="str">
            <v>Bas-Saint-Laurent</v>
          </cell>
          <cell r="D3662" t="str">
            <v>St-Pierre(Jacques)</v>
          </cell>
          <cell r="F3662" t="str">
            <v>311, rue Principale</v>
          </cell>
          <cell r="G3662" t="str">
            <v>Sainte-Hélène</v>
          </cell>
          <cell r="H3662" t="str">
            <v>G0L3J0</v>
          </cell>
          <cell r="I3662">
            <v>418</v>
          </cell>
          <cell r="J3662">
            <v>4923627</v>
          </cell>
          <cell r="K3662">
            <v>37</v>
          </cell>
          <cell r="L3662">
            <v>8609</v>
          </cell>
          <cell r="M3662">
            <v>40</v>
          </cell>
          <cell r="N3662">
            <v>10694</v>
          </cell>
        </row>
        <row r="3663">
          <cell r="A3663">
            <v>1579754</v>
          </cell>
          <cell r="B3663" t="str">
            <v>01</v>
          </cell>
          <cell r="C3663" t="str">
            <v>Bas-Saint-Laurent</v>
          </cell>
          <cell r="D3663" t="str">
            <v>Rioux(Roger)</v>
          </cell>
          <cell r="F3663" t="str">
            <v>345, route 232 Est</v>
          </cell>
          <cell r="G3663" t="str">
            <v>Saint-Michel-du-Squatec</v>
          </cell>
          <cell r="H3663" t="str">
            <v>G0L4H0</v>
          </cell>
          <cell r="I3663">
            <v>418</v>
          </cell>
          <cell r="J3663">
            <v>8555245</v>
          </cell>
          <cell r="K3663">
            <v>34</v>
          </cell>
          <cell r="L3663">
            <v>3627</v>
          </cell>
          <cell r="M3663">
            <v>33</v>
          </cell>
          <cell r="N3663">
            <v>5980</v>
          </cell>
        </row>
        <row r="3664">
          <cell r="A3664">
            <v>1579788</v>
          </cell>
          <cell r="B3664" t="str">
            <v>01</v>
          </cell>
          <cell r="C3664" t="str">
            <v>Bas-Saint-Laurent</v>
          </cell>
          <cell r="D3664" t="str">
            <v>Rousseau(Daniel)</v>
          </cell>
          <cell r="F3664" t="str">
            <v>C.P.83 rang 7</v>
          </cell>
          <cell r="G3664" t="str">
            <v>Saint-Marc-du-Lac-Long</v>
          </cell>
          <cell r="H3664" t="str">
            <v>G0L1T0</v>
          </cell>
          <cell r="I3664">
            <v>418</v>
          </cell>
          <cell r="J3664">
            <v>8932254</v>
          </cell>
          <cell r="K3664">
            <v>23</v>
          </cell>
          <cell r="L3664">
            <v>3345</v>
          </cell>
        </row>
        <row r="3665">
          <cell r="A3665">
            <v>1580091</v>
          </cell>
          <cell r="B3665" t="str">
            <v>01</v>
          </cell>
          <cell r="C3665" t="str">
            <v>Bas-Saint-Laurent</v>
          </cell>
          <cell r="D3665" t="str">
            <v>Soucy(Jean)</v>
          </cell>
          <cell r="F3665" t="str">
            <v>58, rang 4 Ouest</v>
          </cell>
          <cell r="G3665" t="str">
            <v>Saint-Onésime-d'Ixworth</v>
          </cell>
          <cell r="H3665" t="str">
            <v>G0R3W0</v>
          </cell>
          <cell r="I3665">
            <v>418</v>
          </cell>
          <cell r="J3665">
            <v>8562899</v>
          </cell>
          <cell r="K3665">
            <v>12</v>
          </cell>
          <cell r="L3665">
            <v>730</v>
          </cell>
        </row>
        <row r="3666">
          <cell r="A3666">
            <v>1580257</v>
          </cell>
          <cell r="B3666" t="str">
            <v>12</v>
          </cell>
          <cell r="C3666" t="str">
            <v>Chaudière-Appalaches</v>
          </cell>
          <cell r="D3666" t="str">
            <v>Quirion(Gilles)</v>
          </cell>
          <cell r="F3666" t="str">
            <v>375, Rang 7</v>
          </cell>
          <cell r="G3666" t="str">
            <v>Saint-Gédeon-de-Beauce</v>
          </cell>
          <cell r="H3666" t="str">
            <v>G0M1T0</v>
          </cell>
          <cell r="I3666">
            <v>418</v>
          </cell>
          <cell r="J3666">
            <v>5823044</v>
          </cell>
          <cell r="K3666">
            <v>45</v>
          </cell>
          <cell r="L3666">
            <v>1334</v>
          </cell>
          <cell r="M3666">
            <v>45</v>
          </cell>
          <cell r="N3666">
            <v>246</v>
          </cell>
        </row>
        <row r="3667">
          <cell r="A3667">
            <v>1580315</v>
          </cell>
          <cell r="B3667" t="str">
            <v>01</v>
          </cell>
          <cell r="C3667" t="str">
            <v>Bas-Saint-Laurent</v>
          </cell>
          <cell r="D3667" t="str">
            <v>Viel(Rino)</v>
          </cell>
          <cell r="F3667" t="str">
            <v>120, rang 6 Est</v>
          </cell>
          <cell r="G3667" t="str">
            <v>Saint-Michel-du-Squatec</v>
          </cell>
          <cell r="H3667" t="str">
            <v>G0L4H0</v>
          </cell>
          <cell r="I3667">
            <v>418</v>
          </cell>
          <cell r="J3667">
            <v>8552649</v>
          </cell>
          <cell r="K3667">
            <v>15</v>
          </cell>
          <cell r="L3667">
            <v>228</v>
          </cell>
          <cell r="M3667">
            <v>17</v>
          </cell>
          <cell r="N3667">
            <v>2262</v>
          </cell>
        </row>
        <row r="3668">
          <cell r="A3668">
            <v>1580364</v>
          </cell>
          <cell r="B3668" t="str">
            <v>15</v>
          </cell>
          <cell r="C3668" t="str">
            <v>Laurentides</v>
          </cell>
          <cell r="D3668" t="str">
            <v>Centre de la nature Mathers inc.</v>
          </cell>
          <cell r="E3668" t="str">
            <v>Lachance(Normand)</v>
          </cell>
          <cell r="F3668" t="str">
            <v>400 Hector Lanthier</v>
          </cell>
          <cell r="G3668" t="str">
            <v>Saint-Eustache</v>
          </cell>
          <cell r="H3668" t="str">
            <v>J7P4C1</v>
          </cell>
          <cell r="I3668">
            <v>450</v>
          </cell>
          <cell r="J3668">
            <v>4913437</v>
          </cell>
          <cell r="K3668">
            <v>47</v>
          </cell>
          <cell r="L3668">
            <v>18261</v>
          </cell>
        </row>
        <row r="3669">
          <cell r="A3669">
            <v>1580372</v>
          </cell>
          <cell r="B3669" t="str">
            <v>14</v>
          </cell>
          <cell r="C3669" t="str">
            <v>Lanaudière</v>
          </cell>
          <cell r="D3669" t="str">
            <v>Ferme Deschênes enrg.</v>
          </cell>
          <cell r="E3669" t="str">
            <v>Deschênes(Michel et Pierre)</v>
          </cell>
          <cell r="F3669" t="str">
            <v>1001 chemin Beauparlant</v>
          </cell>
          <cell r="G3669" t="str">
            <v>Saint-Damien</v>
          </cell>
          <cell r="H3669" t="str">
            <v>J0K2E0</v>
          </cell>
          <cell r="I3669">
            <v>450</v>
          </cell>
          <cell r="J3669">
            <v>8351924</v>
          </cell>
          <cell r="K3669">
            <v>22</v>
          </cell>
          <cell r="L3669">
            <v>8685</v>
          </cell>
          <cell r="M3669">
            <v>23</v>
          </cell>
          <cell r="N3669">
            <v>6545</v>
          </cell>
        </row>
        <row r="3670">
          <cell r="A3670">
            <v>1580885</v>
          </cell>
          <cell r="B3670" t="str">
            <v>17</v>
          </cell>
          <cell r="C3670" t="str">
            <v>Centre-du-Québec</v>
          </cell>
          <cell r="D3670" t="str">
            <v>Les Entreprises Signori inc.</v>
          </cell>
          <cell r="E3670" t="str">
            <v>Signori(René)</v>
          </cell>
          <cell r="F3670" t="str">
            <v>985, Boivin</v>
          </cell>
          <cell r="G3670" t="str">
            <v>Laval</v>
          </cell>
          <cell r="H3670" t="str">
            <v>H7H1T9</v>
          </cell>
          <cell r="I3670">
            <v>450</v>
          </cell>
          <cell r="J3670">
            <v>6222299</v>
          </cell>
          <cell r="K3670">
            <v>21</v>
          </cell>
          <cell r="L3670">
            <v>4562</v>
          </cell>
        </row>
        <row r="3671">
          <cell r="A3671">
            <v>1581040</v>
          </cell>
          <cell r="B3671" t="str">
            <v>16</v>
          </cell>
          <cell r="C3671" t="str">
            <v>Montérégie</v>
          </cell>
          <cell r="D3671" t="str">
            <v>Miltimore(George-Edward)</v>
          </cell>
          <cell r="F3671" t="str">
            <v>2179, Beattie Road</v>
          </cell>
          <cell r="G3671" t="str">
            <v>Dunham</v>
          </cell>
          <cell r="H3671" t="str">
            <v>J0E1M0</v>
          </cell>
          <cell r="I3671">
            <v>450</v>
          </cell>
          <cell r="J3671">
            <v>2631817</v>
          </cell>
          <cell r="K3671">
            <v>31</v>
          </cell>
          <cell r="L3671">
            <v>2041</v>
          </cell>
          <cell r="M3671">
            <v>35</v>
          </cell>
          <cell r="N3671">
            <v>4042</v>
          </cell>
        </row>
        <row r="3672">
          <cell r="A3672">
            <v>1581073</v>
          </cell>
          <cell r="B3672" t="str">
            <v>16</v>
          </cell>
          <cell r="C3672" t="str">
            <v>Montérégie</v>
          </cell>
          <cell r="D3672" t="str">
            <v>Naud(Martin)</v>
          </cell>
          <cell r="F3672" t="str">
            <v>128, chemin Gagné</v>
          </cell>
          <cell r="G3672" t="str">
            <v>Brigham</v>
          </cell>
          <cell r="H3672" t="str">
            <v>J2K4Z9</v>
          </cell>
          <cell r="I3672">
            <v>450</v>
          </cell>
          <cell r="J3672">
            <v>2667811</v>
          </cell>
          <cell r="K3672">
            <v>41</v>
          </cell>
          <cell r="L3672">
            <v>1361</v>
          </cell>
          <cell r="M3672">
            <v>37</v>
          </cell>
        </row>
        <row r="3673">
          <cell r="A3673">
            <v>1581156</v>
          </cell>
          <cell r="B3673" t="str">
            <v>16</v>
          </cell>
          <cell r="C3673" t="str">
            <v>Montérégie</v>
          </cell>
          <cell r="D3673" t="str">
            <v>Neil(Melvin)</v>
          </cell>
          <cell r="F3673" t="str">
            <v>1080, Racine Road,</v>
          </cell>
          <cell r="G3673" t="str">
            <v>Bromont</v>
          </cell>
          <cell r="H3673" t="str">
            <v>J2L1G3</v>
          </cell>
          <cell r="I3673">
            <v>450</v>
          </cell>
          <cell r="J3673">
            <v>5343318</v>
          </cell>
          <cell r="K3673">
            <v>20</v>
          </cell>
          <cell r="L3673">
            <v>3568</v>
          </cell>
          <cell r="M3673">
            <v>17</v>
          </cell>
          <cell r="N3673">
            <v>3198</v>
          </cell>
        </row>
        <row r="3674">
          <cell r="A3674">
            <v>1581321</v>
          </cell>
          <cell r="B3674" t="str">
            <v>16</v>
          </cell>
          <cell r="C3674" t="str">
            <v>Montérégie</v>
          </cell>
          <cell r="D3674" t="str">
            <v>Ostiguy(Pierre)</v>
          </cell>
          <cell r="E3674" t="str">
            <v>Ostiguy(Pierre)</v>
          </cell>
          <cell r="F3674" t="str">
            <v>144, rang Grande Barbue</v>
          </cell>
          <cell r="G3674" t="str">
            <v>Saint-Césaire</v>
          </cell>
          <cell r="H3674" t="str">
            <v>J0L1T0</v>
          </cell>
          <cell r="I3674">
            <v>450</v>
          </cell>
          <cell r="J3674">
            <v>4694472</v>
          </cell>
          <cell r="K3674">
            <v>29</v>
          </cell>
          <cell r="L3674">
            <v>7383</v>
          </cell>
          <cell r="M3674">
            <v>28</v>
          </cell>
          <cell r="N3674">
            <v>6464</v>
          </cell>
        </row>
        <row r="3675">
          <cell r="A3675">
            <v>1581404</v>
          </cell>
          <cell r="B3675" t="str">
            <v>16</v>
          </cell>
          <cell r="C3675" t="str">
            <v>Montérégie</v>
          </cell>
          <cell r="D3675" t="str">
            <v>Padner(Larry)</v>
          </cell>
          <cell r="F3675" t="str">
            <v>301 Clark Hill</v>
          </cell>
          <cell r="G3675" t="str">
            <v>Shefford</v>
          </cell>
          <cell r="H3675" t="str">
            <v>J2M1C9</v>
          </cell>
          <cell r="I3675">
            <v>450</v>
          </cell>
          <cell r="J3675">
            <v>5391253</v>
          </cell>
          <cell r="K3675">
            <v>30</v>
          </cell>
          <cell r="L3675">
            <v>5678</v>
          </cell>
          <cell r="M3675">
            <v>28</v>
          </cell>
          <cell r="N3675">
            <v>2936</v>
          </cell>
        </row>
        <row r="3676">
          <cell r="A3676">
            <v>1581503</v>
          </cell>
          <cell r="B3676" t="str">
            <v>16</v>
          </cell>
          <cell r="C3676" t="str">
            <v>Montérégie</v>
          </cell>
          <cell r="D3676" t="str">
            <v>Sutton(Dale E.)</v>
          </cell>
          <cell r="F3676" t="str">
            <v>840, Cowan</v>
          </cell>
          <cell r="G3676" t="str">
            <v>Havelock</v>
          </cell>
          <cell r="H3676" t="str">
            <v>J0S2C0</v>
          </cell>
          <cell r="I3676">
            <v>450</v>
          </cell>
          <cell r="J3676">
            <v>8260027</v>
          </cell>
          <cell r="K3676">
            <v>92</v>
          </cell>
          <cell r="L3676">
            <v>15929</v>
          </cell>
          <cell r="M3676">
            <v>90</v>
          </cell>
          <cell r="N3676">
            <v>6222</v>
          </cell>
        </row>
        <row r="3677">
          <cell r="A3677">
            <v>1581677</v>
          </cell>
          <cell r="B3677" t="str">
            <v>15</v>
          </cell>
          <cell r="C3677" t="str">
            <v>Laurentides</v>
          </cell>
          <cell r="D3677" t="str">
            <v>Veba-Dev inc.</v>
          </cell>
          <cell r="E3677" t="str">
            <v>Bastian(John)</v>
          </cell>
          <cell r="F3677" t="str">
            <v>90, Morgan Road</v>
          </cell>
          <cell r="G3677" t="str">
            <v>Montcalm</v>
          </cell>
          <cell r="H3677" t="str">
            <v>J0T2V0</v>
          </cell>
          <cell r="I3677">
            <v>819</v>
          </cell>
          <cell r="J3677">
            <v>6879021</v>
          </cell>
          <cell r="K3677">
            <v>48</v>
          </cell>
          <cell r="L3677">
            <v>4887</v>
          </cell>
          <cell r="M3677">
            <v>39</v>
          </cell>
          <cell r="N3677">
            <v>7518</v>
          </cell>
        </row>
        <row r="3678">
          <cell r="A3678">
            <v>1581743</v>
          </cell>
          <cell r="B3678" t="str">
            <v>01</v>
          </cell>
          <cell r="C3678" t="str">
            <v>Bas-Saint-Laurent</v>
          </cell>
          <cell r="D3678" t="str">
            <v>Desrosiers(Jean-Louis)</v>
          </cell>
          <cell r="F3678" t="str">
            <v>297, route 132 Ouest</v>
          </cell>
          <cell r="G3678" t="str">
            <v>Sainte-Luce</v>
          </cell>
          <cell r="H3678" t="str">
            <v>G0K1P0</v>
          </cell>
          <cell r="I3678">
            <v>418</v>
          </cell>
          <cell r="J3678">
            <v>7393281</v>
          </cell>
          <cell r="K3678">
            <v>19</v>
          </cell>
          <cell r="L3678">
            <v>2387</v>
          </cell>
          <cell r="M3678">
            <v>20</v>
          </cell>
          <cell r="N3678">
            <v>3446</v>
          </cell>
        </row>
        <row r="3679">
          <cell r="A3679">
            <v>1581800</v>
          </cell>
          <cell r="B3679" t="str">
            <v>16</v>
          </cell>
          <cell r="C3679" t="str">
            <v>Montérégie</v>
          </cell>
          <cell r="D3679" t="str">
            <v>Patch(Brian)</v>
          </cell>
          <cell r="F3679" t="str">
            <v>327, Stagecoach Rd, P.O. Box 7</v>
          </cell>
          <cell r="G3679" t="str">
            <v>Brome</v>
          </cell>
          <cell r="H3679" t="str">
            <v>J0E1K0</v>
          </cell>
          <cell r="I3679">
            <v>450</v>
          </cell>
          <cell r="J3679">
            <v>2436471</v>
          </cell>
          <cell r="K3679">
            <v>30</v>
          </cell>
          <cell r="L3679">
            <v>5031</v>
          </cell>
          <cell r="M3679">
            <v>32</v>
          </cell>
          <cell r="N3679">
            <v>3864</v>
          </cell>
        </row>
        <row r="3680">
          <cell r="A3680">
            <v>1581859</v>
          </cell>
          <cell r="B3680" t="str">
            <v>16</v>
          </cell>
          <cell r="C3680" t="str">
            <v>Montérégie</v>
          </cell>
          <cell r="D3680" t="str">
            <v>Pavilanis(Alain)</v>
          </cell>
          <cell r="E3680" t="str">
            <v>Pavilanis(Alain)</v>
          </cell>
          <cell r="F3680" t="str">
            <v>1292, Macey Road</v>
          </cell>
          <cell r="G3680" t="str">
            <v>Sutton</v>
          </cell>
          <cell r="H3680" t="str">
            <v>J0E2K0</v>
          </cell>
          <cell r="I3680">
            <v>514</v>
          </cell>
          <cell r="J3680">
            <v>4890410</v>
          </cell>
          <cell r="K3680">
            <v>18</v>
          </cell>
          <cell r="L3680">
            <v>2515</v>
          </cell>
          <cell r="M3680">
            <v>16</v>
          </cell>
          <cell r="N3680">
            <v>1490</v>
          </cell>
        </row>
        <row r="3681">
          <cell r="A3681">
            <v>1582006</v>
          </cell>
          <cell r="B3681" t="str">
            <v>01</v>
          </cell>
          <cell r="C3681" t="str">
            <v>Bas-Saint-Laurent</v>
          </cell>
          <cell r="D3681" t="str">
            <v>Fiola(Gilles)</v>
          </cell>
          <cell r="F3681" t="str">
            <v>926, du Sanatorium</v>
          </cell>
          <cell r="G3681" t="str">
            <v>Mont-Joli</v>
          </cell>
          <cell r="H3681" t="str">
            <v>G5H1V7</v>
          </cell>
          <cell r="I3681">
            <v>418</v>
          </cell>
          <cell r="J3681">
            <v>7756412</v>
          </cell>
          <cell r="K3681">
            <v>20</v>
          </cell>
          <cell r="L3681">
            <v>3602</v>
          </cell>
        </row>
        <row r="3682">
          <cell r="A3682">
            <v>1582097</v>
          </cell>
          <cell r="B3682" t="str">
            <v>16</v>
          </cell>
          <cell r="C3682" t="str">
            <v>Montérégie</v>
          </cell>
          <cell r="D3682" t="str">
            <v>Poll(Kenneth)</v>
          </cell>
          <cell r="F3682" t="str">
            <v>1245, Jordan Road</v>
          </cell>
          <cell r="G3682" t="str">
            <v>Dunham</v>
          </cell>
          <cell r="H3682" t="str">
            <v>J0E1M0</v>
          </cell>
          <cell r="I3682">
            <v>450</v>
          </cell>
          <cell r="J3682">
            <v>5386211</v>
          </cell>
          <cell r="K3682">
            <v>20</v>
          </cell>
          <cell r="L3682">
            <v>3715</v>
          </cell>
          <cell r="M3682">
            <v>20</v>
          </cell>
          <cell r="N3682">
            <v>1902</v>
          </cell>
        </row>
        <row r="3683">
          <cell r="A3683">
            <v>1582105</v>
          </cell>
          <cell r="B3683" t="str">
            <v>16</v>
          </cell>
          <cell r="C3683" t="str">
            <v>Montérégie</v>
          </cell>
          <cell r="D3683" t="str">
            <v>Pontbriand(Réjean)</v>
          </cell>
          <cell r="F3683" t="str">
            <v>2291, 6e Rang</v>
          </cell>
          <cell r="G3683" t="str">
            <v>Roxton Falls</v>
          </cell>
          <cell r="H3683" t="str">
            <v>J0H1E0</v>
          </cell>
          <cell r="I3683">
            <v>450</v>
          </cell>
          <cell r="J3683">
            <v>3725382</v>
          </cell>
          <cell r="K3683">
            <v>70</v>
          </cell>
          <cell r="L3683">
            <v>7912</v>
          </cell>
          <cell r="M3683">
            <v>69</v>
          </cell>
          <cell r="N3683">
            <v>5983</v>
          </cell>
        </row>
        <row r="3684">
          <cell r="A3684">
            <v>1582188</v>
          </cell>
          <cell r="B3684" t="str">
            <v>01</v>
          </cell>
          <cell r="C3684" t="str">
            <v>Bas-Saint-Laurent</v>
          </cell>
          <cell r="D3684" t="str">
            <v>9065-9657 Québec inc.</v>
          </cell>
          <cell r="E3684" t="str">
            <v>Landry(Jean-Yves)</v>
          </cell>
          <cell r="F3684" t="str">
            <v>117, rang 1</v>
          </cell>
          <cell r="G3684" t="str">
            <v>Saint-Bruno-de-Kamouraska</v>
          </cell>
          <cell r="H3684" t="str">
            <v>G0L2M0</v>
          </cell>
          <cell r="I3684">
            <v>418</v>
          </cell>
          <cell r="J3684">
            <v>4929622</v>
          </cell>
          <cell r="K3684">
            <v>193</v>
          </cell>
          <cell r="L3684">
            <v>215978</v>
          </cell>
        </row>
        <row r="3685">
          <cell r="A3685">
            <v>1582204</v>
          </cell>
          <cell r="B3685" t="str">
            <v>16</v>
          </cell>
          <cell r="C3685" t="str">
            <v>Montérégie</v>
          </cell>
          <cell r="D3685" t="str">
            <v>Provencher(Réal)</v>
          </cell>
          <cell r="E3685" t="str">
            <v>Provencher(Réal)</v>
          </cell>
          <cell r="F3685" t="str">
            <v>2000, chemin Beattie</v>
          </cell>
          <cell r="G3685" t="str">
            <v>Dunham</v>
          </cell>
          <cell r="H3685" t="str">
            <v>J0E1M0</v>
          </cell>
          <cell r="I3685">
            <v>450</v>
          </cell>
          <cell r="J3685">
            <v>2637439</v>
          </cell>
          <cell r="K3685">
            <v>10</v>
          </cell>
          <cell r="L3685">
            <v>1021</v>
          </cell>
        </row>
        <row r="3686">
          <cell r="A3686">
            <v>1582311</v>
          </cell>
          <cell r="B3686" t="str">
            <v>14</v>
          </cell>
          <cell r="C3686" t="str">
            <v>Lanaudière</v>
          </cell>
          <cell r="D3686" t="str">
            <v>Ferme des Iles 1996</v>
          </cell>
          <cell r="E3686" t="str">
            <v>Tellier(Jean-Guy)</v>
          </cell>
          <cell r="F3686" t="str">
            <v>1349 rang St-Michel</v>
          </cell>
          <cell r="G3686" t="str">
            <v>Saint-Ignace-de-Loyola</v>
          </cell>
          <cell r="H3686" t="str">
            <v>J0K2P0</v>
          </cell>
          <cell r="I3686">
            <v>450</v>
          </cell>
          <cell r="J3686">
            <v>8362811</v>
          </cell>
          <cell r="K3686">
            <v>150</v>
          </cell>
          <cell r="L3686">
            <v>31928</v>
          </cell>
          <cell r="M3686">
            <v>146</v>
          </cell>
          <cell r="N3686">
            <v>38966</v>
          </cell>
        </row>
        <row r="3687">
          <cell r="A3687">
            <v>1582477</v>
          </cell>
          <cell r="B3687" t="str">
            <v>01</v>
          </cell>
          <cell r="C3687" t="str">
            <v>Bas-Saint-Laurent</v>
          </cell>
          <cell r="D3687" t="str">
            <v>Garon(Pierre)</v>
          </cell>
          <cell r="F3687" t="str">
            <v>2621, route 132 Est</v>
          </cell>
          <cell r="G3687" t="str">
            <v>Le Bic</v>
          </cell>
          <cell r="H3687" t="str">
            <v>G0L1B0</v>
          </cell>
          <cell r="I3687">
            <v>418</v>
          </cell>
          <cell r="J3687">
            <v>7365502</v>
          </cell>
          <cell r="K3687">
            <v>16</v>
          </cell>
        </row>
        <row r="3688">
          <cell r="A3688">
            <v>1582485</v>
          </cell>
          <cell r="B3688" t="str">
            <v>01</v>
          </cell>
          <cell r="C3688" t="str">
            <v>Bas-Saint-Laurent</v>
          </cell>
          <cell r="D3688" t="str">
            <v>Gauthier(Victorin)</v>
          </cell>
          <cell r="F3688" t="str">
            <v>94, rang du Lac</v>
          </cell>
          <cell r="G3688" t="str">
            <v>Matane</v>
          </cell>
          <cell r="H3688" t="str">
            <v>G4W9B9</v>
          </cell>
          <cell r="I3688">
            <v>418</v>
          </cell>
          <cell r="J3688">
            <v>5620284</v>
          </cell>
          <cell r="K3688">
            <v>13</v>
          </cell>
          <cell r="L3688">
            <v>3402</v>
          </cell>
        </row>
        <row r="3689">
          <cell r="A3689">
            <v>1582493</v>
          </cell>
          <cell r="B3689" t="str">
            <v>01</v>
          </cell>
          <cell r="C3689" t="str">
            <v>Bas-Saint-Laurent</v>
          </cell>
          <cell r="D3689" t="str">
            <v>Gendreau(Alain)</v>
          </cell>
          <cell r="F3689" t="str">
            <v>1345, chemin de Lausanne</v>
          </cell>
          <cell r="G3689" t="str">
            <v>Rimouski</v>
          </cell>
          <cell r="H3689" t="str">
            <v>G5L8Y9</v>
          </cell>
          <cell r="I3689">
            <v>418</v>
          </cell>
          <cell r="J3689">
            <v>7257469</v>
          </cell>
          <cell r="K3689">
            <v>120</v>
          </cell>
          <cell r="L3689">
            <v>24753</v>
          </cell>
          <cell r="M3689">
            <v>118</v>
          </cell>
          <cell r="N3689">
            <v>27806</v>
          </cell>
        </row>
        <row r="3690">
          <cell r="A3690">
            <v>1582584</v>
          </cell>
          <cell r="B3690" t="str">
            <v>17</v>
          </cell>
          <cell r="C3690" t="str">
            <v>Centre-du-Québec</v>
          </cell>
          <cell r="D3690" t="str">
            <v>Transport Lacharité inc.</v>
          </cell>
          <cell r="E3690" t="str">
            <v>Lacharité(Réal)</v>
          </cell>
          <cell r="F3690" t="str">
            <v>2011, rang 7</v>
          </cell>
          <cell r="G3690" t="str">
            <v>Saint-Albert</v>
          </cell>
          <cell r="H3690" t="str">
            <v>J0A1E0</v>
          </cell>
          <cell r="I3690">
            <v>819</v>
          </cell>
          <cell r="J3690">
            <v>3532300</v>
          </cell>
          <cell r="K3690">
            <v>91</v>
          </cell>
          <cell r="L3690">
            <v>19503</v>
          </cell>
          <cell r="M3690">
            <v>86</v>
          </cell>
          <cell r="N3690">
            <v>11329</v>
          </cell>
        </row>
        <row r="3691">
          <cell r="A3691">
            <v>1582782</v>
          </cell>
          <cell r="B3691" t="str">
            <v>11</v>
          </cell>
          <cell r="C3691" t="str">
            <v>Gaspésie-Iles-de-la-Madeleine</v>
          </cell>
          <cell r="D3691" t="str">
            <v>Langford(Bernard)</v>
          </cell>
          <cell r="F3691" t="str">
            <v>49, chemin Langford</v>
          </cell>
          <cell r="G3691" t="str">
            <v>Havre-aux-Maisons</v>
          </cell>
          <cell r="H3691" t="str">
            <v>G4T5N6</v>
          </cell>
          <cell r="I3691">
            <v>418</v>
          </cell>
          <cell r="J3691">
            <v>9692314</v>
          </cell>
          <cell r="K3691">
            <v>16</v>
          </cell>
          <cell r="L3691">
            <v>2491</v>
          </cell>
          <cell r="M3691">
            <v>17</v>
          </cell>
          <cell r="N3691">
            <v>3391</v>
          </cell>
        </row>
        <row r="3692">
          <cell r="A3692">
            <v>1582840</v>
          </cell>
          <cell r="B3692" t="str">
            <v>11</v>
          </cell>
          <cell r="C3692" t="str">
            <v>Gaspésie-Iles-de-la-Madeleine</v>
          </cell>
          <cell r="D3692" t="str">
            <v>Leblanc(Daniel)</v>
          </cell>
          <cell r="F3692" t="str">
            <v>3039, chemin de la Montagne</v>
          </cell>
          <cell r="G3692" t="str">
            <v>Bassin</v>
          </cell>
          <cell r="H3692" t="str">
            <v>G4T0A4</v>
          </cell>
          <cell r="I3692">
            <v>418</v>
          </cell>
          <cell r="J3692">
            <v>9372265</v>
          </cell>
          <cell r="K3692">
            <v>20</v>
          </cell>
          <cell r="L3692">
            <v>3281</v>
          </cell>
          <cell r="M3692">
            <v>21</v>
          </cell>
          <cell r="N3692">
            <v>1465</v>
          </cell>
        </row>
        <row r="3693">
          <cell r="A3693">
            <v>1582931</v>
          </cell>
          <cell r="B3693" t="str">
            <v>16</v>
          </cell>
          <cell r="C3693" t="str">
            <v>Montérégie</v>
          </cell>
          <cell r="D3693" t="str">
            <v>La Ferme Cormier &amp; Frère inc.</v>
          </cell>
          <cell r="E3693" t="str">
            <v>Cormier(Roger)</v>
          </cell>
          <cell r="F3693" t="str">
            <v>636, rang Brûlé</v>
          </cell>
          <cell r="G3693" t="str">
            <v>Saint-Antoine-sur-Richelieu</v>
          </cell>
          <cell r="H3693" t="str">
            <v>J0L1R0</v>
          </cell>
          <cell r="I3693">
            <v>450</v>
          </cell>
          <cell r="J3693">
            <v>7872451</v>
          </cell>
          <cell r="K3693">
            <v>26</v>
          </cell>
          <cell r="M3693">
            <v>22</v>
          </cell>
          <cell r="N3693">
            <v>1154</v>
          </cell>
        </row>
        <row r="3694">
          <cell r="A3694">
            <v>1583103</v>
          </cell>
          <cell r="B3694" t="str">
            <v>17</v>
          </cell>
          <cell r="C3694" t="str">
            <v>Centre-du-Québec</v>
          </cell>
          <cell r="D3694" t="str">
            <v>Fleury Jacques et Lavallée Claudette</v>
          </cell>
          <cell r="E3694" t="str">
            <v>Lavallée(Claudette)</v>
          </cell>
          <cell r="F3694" t="str">
            <v>419, route 143</v>
          </cell>
          <cell r="G3694" t="str">
            <v>L'Avenir</v>
          </cell>
          <cell r="H3694" t="str">
            <v>J0C1B0</v>
          </cell>
          <cell r="I3694">
            <v>819</v>
          </cell>
          <cell r="J3694">
            <v>3942147</v>
          </cell>
          <cell r="K3694">
            <v>56</v>
          </cell>
          <cell r="L3694">
            <v>7918</v>
          </cell>
          <cell r="M3694">
            <v>68</v>
          </cell>
          <cell r="N3694">
            <v>3988</v>
          </cell>
        </row>
        <row r="3695">
          <cell r="A3695">
            <v>1583145</v>
          </cell>
          <cell r="B3695" t="str">
            <v>01</v>
          </cell>
          <cell r="C3695" t="str">
            <v>Bas-Saint-Laurent</v>
          </cell>
          <cell r="D3695" t="str">
            <v>Marceau(Michel)</v>
          </cell>
          <cell r="F3695" t="str">
            <v>45 rang 1</v>
          </cell>
          <cell r="G3695" t="str">
            <v>La Trinité-des-Monts</v>
          </cell>
          <cell r="H3695" t="str">
            <v>G0K1B0</v>
          </cell>
          <cell r="I3695">
            <v>418</v>
          </cell>
          <cell r="J3695">
            <v>7792103</v>
          </cell>
          <cell r="K3695">
            <v>18</v>
          </cell>
          <cell r="L3695">
            <v>1278</v>
          </cell>
          <cell r="M3695">
            <v>16</v>
          </cell>
          <cell r="N3695">
            <v>1001</v>
          </cell>
        </row>
        <row r="3696">
          <cell r="A3696">
            <v>1583194</v>
          </cell>
          <cell r="B3696" t="str">
            <v>01</v>
          </cell>
          <cell r="C3696" t="str">
            <v>Bas-Saint-Laurent</v>
          </cell>
          <cell r="D3696" t="str">
            <v>Michaud(Rémi)</v>
          </cell>
          <cell r="F3696" t="str">
            <v>2869, rang 10 Est</v>
          </cell>
          <cell r="G3696" t="str">
            <v>Saint-Léandre</v>
          </cell>
          <cell r="H3696" t="str">
            <v>G0J2V0</v>
          </cell>
          <cell r="I3696">
            <v>418</v>
          </cell>
          <cell r="J3696">
            <v>7379656</v>
          </cell>
          <cell r="K3696">
            <v>45</v>
          </cell>
          <cell r="L3696">
            <v>3961</v>
          </cell>
          <cell r="M3696">
            <v>44</v>
          </cell>
          <cell r="N3696">
            <v>4220</v>
          </cell>
        </row>
        <row r="3697">
          <cell r="A3697">
            <v>1583210</v>
          </cell>
          <cell r="B3697" t="str">
            <v>01</v>
          </cell>
          <cell r="C3697" t="str">
            <v>Bas-Saint-Laurent</v>
          </cell>
          <cell r="D3697" t="str">
            <v>Michaud(Raoul)</v>
          </cell>
          <cell r="F3697" t="str">
            <v>883, rang 8 Est</v>
          </cell>
          <cell r="G3697" t="str">
            <v>Saint-Charles-Garnier</v>
          </cell>
          <cell r="H3697" t="str">
            <v>G0K1K0</v>
          </cell>
          <cell r="I3697">
            <v>418</v>
          </cell>
          <cell r="J3697">
            <v>7984525</v>
          </cell>
          <cell r="K3697">
            <v>13</v>
          </cell>
        </row>
        <row r="3698">
          <cell r="A3698">
            <v>1583459</v>
          </cell>
          <cell r="B3698" t="str">
            <v>17</v>
          </cell>
          <cell r="C3698" t="str">
            <v>Centre-du-Québec</v>
          </cell>
          <cell r="D3698" t="str">
            <v>Alie Lucie et Vincent Sylvain</v>
          </cell>
          <cell r="E3698" t="str">
            <v>Vincent(Sylvain)</v>
          </cell>
          <cell r="F3698" t="str">
            <v>906, Rang Ste-Anne</v>
          </cell>
          <cell r="G3698" t="str">
            <v>Sainte-Perpétue</v>
          </cell>
          <cell r="H3698" t="str">
            <v>J0C1R0</v>
          </cell>
          <cell r="I3698">
            <v>819</v>
          </cell>
          <cell r="J3698">
            <v>3366279</v>
          </cell>
          <cell r="K3698">
            <v>31</v>
          </cell>
          <cell r="L3698">
            <v>5906</v>
          </cell>
          <cell r="M3698">
            <v>31</v>
          </cell>
          <cell r="N3698">
            <v>4546</v>
          </cell>
        </row>
        <row r="3699">
          <cell r="A3699">
            <v>1583533</v>
          </cell>
          <cell r="B3699" t="str">
            <v>16</v>
          </cell>
          <cell r="C3699" t="str">
            <v>Montérégie</v>
          </cell>
          <cell r="D3699" t="str">
            <v>Ferme Benoît et Line</v>
          </cell>
          <cell r="E3699" t="str">
            <v>Ouimet(Benoît)</v>
          </cell>
          <cell r="F3699" t="str">
            <v>163, chemin Saint-Armand</v>
          </cell>
          <cell r="G3699" t="str">
            <v>Frelighsburg</v>
          </cell>
          <cell r="H3699" t="str">
            <v>J0J1C0</v>
          </cell>
          <cell r="I3699">
            <v>450</v>
          </cell>
          <cell r="J3699">
            <v>2981175</v>
          </cell>
          <cell r="K3699">
            <v>24</v>
          </cell>
          <cell r="M3699">
            <v>23</v>
          </cell>
          <cell r="N3699">
            <v>895</v>
          </cell>
        </row>
        <row r="3700">
          <cell r="A3700">
            <v>1583541</v>
          </cell>
          <cell r="B3700" t="str">
            <v>16</v>
          </cell>
          <cell r="C3700" t="str">
            <v>Montérégie</v>
          </cell>
          <cell r="D3700" t="str">
            <v>Villeneuve(Pierre)</v>
          </cell>
          <cell r="F3700" t="str">
            <v>283 Haut de la Chute</v>
          </cell>
          <cell r="G3700" t="str">
            <v>Rigaud</v>
          </cell>
          <cell r="H3700" t="str">
            <v>J0P1P0</v>
          </cell>
          <cell r="I3700">
            <v>450</v>
          </cell>
          <cell r="J3700">
            <v>4510179</v>
          </cell>
          <cell r="K3700">
            <v>11</v>
          </cell>
          <cell r="L3700">
            <v>3094</v>
          </cell>
        </row>
        <row r="3701">
          <cell r="A3701">
            <v>1583574</v>
          </cell>
          <cell r="B3701" t="str">
            <v>17</v>
          </cell>
          <cell r="C3701" t="str">
            <v>Centre-du-Québec</v>
          </cell>
          <cell r="D3701" t="str">
            <v>Herzig(Marianna)</v>
          </cell>
          <cell r="F3701" t="str">
            <v>1160, rang 7</v>
          </cell>
          <cell r="G3701" t="str">
            <v>Saint-Cyrille-de-Wendover</v>
          </cell>
          <cell r="H3701" t="str">
            <v>J1Z1N8</v>
          </cell>
          <cell r="I3701">
            <v>819</v>
          </cell>
          <cell r="J3701">
            <v>3975156</v>
          </cell>
          <cell r="K3701">
            <v>25</v>
          </cell>
          <cell r="L3701">
            <v>4046</v>
          </cell>
          <cell r="M3701">
            <v>21</v>
          </cell>
          <cell r="N3701">
            <v>3382</v>
          </cell>
        </row>
        <row r="3702">
          <cell r="A3702">
            <v>1583616</v>
          </cell>
          <cell r="B3702" t="str">
            <v>01</v>
          </cell>
          <cell r="C3702" t="str">
            <v>Bas-Saint-Laurent</v>
          </cell>
          <cell r="D3702" t="str">
            <v>Ouellet(Michel)</v>
          </cell>
          <cell r="F3702" t="str">
            <v>317, rang Cabot</v>
          </cell>
          <cell r="G3702" t="str">
            <v>Padoue</v>
          </cell>
          <cell r="H3702" t="str">
            <v>G0J1X0</v>
          </cell>
          <cell r="I3702">
            <v>418</v>
          </cell>
          <cell r="J3702">
            <v>7755471</v>
          </cell>
          <cell r="K3702">
            <v>48</v>
          </cell>
          <cell r="L3702">
            <v>1640</v>
          </cell>
          <cell r="M3702">
            <v>43</v>
          </cell>
          <cell r="N3702">
            <v>2680</v>
          </cell>
        </row>
        <row r="3703">
          <cell r="A3703">
            <v>1583673</v>
          </cell>
          <cell r="B3703" t="str">
            <v>16</v>
          </cell>
          <cell r="C3703" t="str">
            <v>Montérégie</v>
          </cell>
          <cell r="D3703" t="str">
            <v>Vries(August De)</v>
          </cell>
          <cell r="F3703" t="str">
            <v>854, 2ème Concession</v>
          </cell>
          <cell r="G3703" t="str">
            <v>Elgin</v>
          </cell>
          <cell r="H3703" t="str">
            <v>J0S2E0</v>
          </cell>
          <cell r="I3703">
            <v>450</v>
          </cell>
          <cell r="J3703">
            <v>2649500</v>
          </cell>
          <cell r="K3703">
            <v>36</v>
          </cell>
          <cell r="L3703">
            <v>8568</v>
          </cell>
          <cell r="M3703">
            <v>33</v>
          </cell>
          <cell r="N3703">
            <v>680</v>
          </cell>
        </row>
        <row r="3704">
          <cell r="A3704">
            <v>1583681</v>
          </cell>
          <cell r="B3704" t="str">
            <v>15</v>
          </cell>
          <cell r="C3704" t="str">
            <v>Laurentides</v>
          </cell>
          <cell r="D3704" t="str">
            <v>Jean-Louis et Éric Desjardins</v>
          </cell>
          <cell r="E3704" t="str">
            <v>Desjardins(Éric)</v>
          </cell>
          <cell r="F3704" t="str">
            <v>16 100, rang l'Allier</v>
          </cell>
          <cell r="G3704" t="str">
            <v>Mirabel</v>
          </cell>
          <cell r="H3704" t="str">
            <v>J7N2G3</v>
          </cell>
          <cell r="I3704">
            <v>450</v>
          </cell>
          <cell r="J3704">
            <v>4756724</v>
          </cell>
          <cell r="K3704">
            <v>38</v>
          </cell>
          <cell r="L3704">
            <v>2590</v>
          </cell>
          <cell r="M3704">
            <v>32</v>
          </cell>
          <cell r="N3704">
            <v>2619</v>
          </cell>
        </row>
        <row r="3705">
          <cell r="A3705">
            <v>1583947</v>
          </cell>
          <cell r="B3705" t="str">
            <v>16</v>
          </cell>
          <cell r="C3705" t="str">
            <v>Montérégie</v>
          </cell>
          <cell r="D3705" t="str">
            <v>Collum(Stephen)</v>
          </cell>
          <cell r="E3705" t="str">
            <v>Collum(Stephen)</v>
          </cell>
          <cell r="F3705" t="str">
            <v>122, Norton Creek N.</v>
          </cell>
          <cell r="G3705" t="str">
            <v>Saint-Chrysostome</v>
          </cell>
          <cell r="H3705" t="str">
            <v>J0S1R0</v>
          </cell>
          <cell r="I3705">
            <v>450</v>
          </cell>
          <cell r="J3705">
            <v>8252454</v>
          </cell>
          <cell r="K3705">
            <v>11</v>
          </cell>
          <cell r="L3705">
            <v>2299</v>
          </cell>
        </row>
        <row r="3706">
          <cell r="A3706">
            <v>1584002</v>
          </cell>
          <cell r="B3706" t="str">
            <v>15</v>
          </cell>
          <cell r="C3706" t="str">
            <v>Laurentides</v>
          </cell>
          <cell r="D3706" t="str">
            <v>André Dubois et Chantal Girard</v>
          </cell>
          <cell r="E3706" t="str">
            <v>Girard(André Dubois et Chantal)</v>
          </cell>
          <cell r="F3706" t="str">
            <v>1466, 2e Concession</v>
          </cell>
          <cell r="G3706" t="str">
            <v>Brownsburg-Chatham</v>
          </cell>
          <cell r="H3706" t="str">
            <v>J8G1S2</v>
          </cell>
          <cell r="I3706">
            <v>819</v>
          </cell>
          <cell r="J3706">
            <v>2423560</v>
          </cell>
          <cell r="K3706">
            <v>16</v>
          </cell>
          <cell r="L3706">
            <v>2584</v>
          </cell>
          <cell r="M3706">
            <v>15</v>
          </cell>
        </row>
        <row r="3707">
          <cell r="A3707">
            <v>1584093</v>
          </cell>
          <cell r="B3707" t="str">
            <v>16</v>
          </cell>
          <cell r="C3707" t="str">
            <v>Montérégie</v>
          </cell>
          <cell r="D3707" t="str">
            <v>Robillard(Ronald)</v>
          </cell>
          <cell r="E3707" t="str">
            <v>Robillard(Ronald)</v>
          </cell>
          <cell r="F3707" t="str">
            <v>605 St-Antoine</v>
          </cell>
          <cell r="G3707" t="str">
            <v>Les Cèdres</v>
          </cell>
          <cell r="H3707" t="str">
            <v>J7T1G4</v>
          </cell>
          <cell r="I3707">
            <v>450</v>
          </cell>
          <cell r="J3707">
            <v>4555982</v>
          </cell>
          <cell r="K3707">
            <v>16</v>
          </cell>
          <cell r="L3707">
            <v>230</v>
          </cell>
          <cell r="M3707">
            <v>17</v>
          </cell>
          <cell r="N3707">
            <v>982</v>
          </cell>
        </row>
        <row r="3708">
          <cell r="A3708">
            <v>1584267</v>
          </cell>
          <cell r="B3708" t="str">
            <v>16</v>
          </cell>
          <cell r="C3708" t="str">
            <v>Montérégie</v>
          </cell>
          <cell r="D3708" t="str">
            <v>Ferme M.F. Guilmain enr.</v>
          </cell>
          <cell r="E3708" t="str">
            <v>Guilmain(Marcellin)</v>
          </cell>
          <cell r="F3708" t="str">
            <v>1730, rang 8, ch. Guilmain</v>
          </cell>
          <cell r="G3708" t="str">
            <v>Roxton Falls</v>
          </cell>
          <cell r="H3708" t="str">
            <v>J0H1E0</v>
          </cell>
          <cell r="I3708">
            <v>450</v>
          </cell>
          <cell r="J3708">
            <v>5482333</v>
          </cell>
          <cell r="K3708">
            <v>14</v>
          </cell>
          <cell r="L3708">
            <v>973</v>
          </cell>
          <cell r="M3708">
            <v>16</v>
          </cell>
          <cell r="N3708">
            <v>3160</v>
          </cell>
        </row>
        <row r="3709">
          <cell r="A3709">
            <v>1584309</v>
          </cell>
          <cell r="B3709" t="str">
            <v>16</v>
          </cell>
          <cell r="C3709" t="str">
            <v>Montérégie</v>
          </cell>
          <cell r="D3709" t="str">
            <v>Vocisano(Mario)</v>
          </cell>
          <cell r="E3709" t="str">
            <v>Vocisano(Mario)</v>
          </cell>
          <cell r="F3709" t="str">
            <v>435, Port Royal St. ouest</v>
          </cell>
          <cell r="G3709" t="str">
            <v>Montréal</v>
          </cell>
          <cell r="H3709" t="str">
            <v>H3L2C3</v>
          </cell>
          <cell r="I3709">
            <v>514</v>
          </cell>
          <cell r="J3709">
            <v>3822151</v>
          </cell>
          <cell r="K3709">
            <v>13</v>
          </cell>
          <cell r="L3709">
            <v>1705</v>
          </cell>
        </row>
        <row r="3710">
          <cell r="A3710">
            <v>1584333</v>
          </cell>
          <cell r="B3710" t="str">
            <v>01</v>
          </cell>
          <cell r="C3710" t="str">
            <v>Bas-Saint-Laurent</v>
          </cell>
          <cell r="D3710" t="str">
            <v>Ouellet Pouliot(Antoinette)</v>
          </cell>
          <cell r="F3710" t="str">
            <v>195 rang 1 Massé</v>
          </cell>
          <cell r="G3710" t="str">
            <v>Sainte-Angèle-de-Mérici</v>
          </cell>
          <cell r="H3710" t="str">
            <v>G0J2H0</v>
          </cell>
          <cell r="I3710">
            <v>418</v>
          </cell>
          <cell r="J3710">
            <v>7755983</v>
          </cell>
          <cell r="K3710">
            <v>24</v>
          </cell>
          <cell r="M3710">
            <v>23</v>
          </cell>
          <cell r="N3710">
            <v>641</v>
          </cell>
        </row>
        <row r="3711">
          <cell r="A3711">
            <v>1584564</v>
          </cell>
          <cell r="B3711" t="str">
            <v>15</v>
          </cell>
          <cell r="C3711" t="str">
            <v>Laurentides</v>
          </cell>
          <cell r="D3711" t="str">
            <v>Proulx(André)</v>
          </cell>
          <cell r="F3711" t="str">
            <v>2469, Coteau des Hêtres Sud</v>
          </cell>
          <cell r="G3711" t="str">
            <v>Saint-André-d'Argenteuil</v>
          </cell>
          <cell r="H3711" t="str">
            <v>J0V1X0</v>
          </cell>
          <cell r="I3711">
            <v>450</v>
          </cell>
          <cell r="J3711">
            <v>5373592</v>
          </cell>
          <cell r="K3711">
            <v>18</v>
          </cell>
          <cell r="L3711">
            <v>5095</v>
          </cell>
          <cell r="M3711">
            <v>17</v>
          </cell>
          <cell r="N3711">
            <v>3123</v>
          </cell>
        </row>
        <row r="3712">
          <cell r="A3712">
            <v>1584572</v>
          </cell>
          <cell r="B3712" t="str">
            <v>15</v>
          </cell>
          <cell r="C3712" t="str">
            <v>Laurentides</v>
          </cell>
          <cell r="D3712" t="str">
            <v>André et Marc Tassé</v>
          </cell>
          <cell r="E3712" t="str">
            <v>Tassé(André et Marc)</v>
          </cell>
          <cell r="F3712" t="str">
            <v>19, route 323</v>
          </cell>
          <cell r="G3712" t="str">
            <v>Brébeuf</v>
          </cell>
          <cell r="H3712" t="str">
            <v>J0T1B0</v>
          </cell>
          <cell r="I3712">
            <v>819</v>
          </cell>
          <cell r="J3712">
            <v>4255497</v>
          </cell>
          <cell r="K3712">
            <v>25</v>
          </cell>
          <cell r="L3712">
            <v>4292</v>
          </cell>
          <cell r="M3712">
            <v>19</v>
          </cell>
          <cell r="N3712">
            <v>2959</v>
          </cell>
        </row>
        <row r="3713">
          <cell r="A3713">
            <v>1584713</v>
          </cell>
          <cell r="B3713" t="str">
            <v>01</v>
          </cell>
          <cell r="C3713" t="str">
            <v>Bas-Saint-Laurent</v>
          </cell>
          <cell r="D3713" t="str">
            <v>Roussel(Yves)</v>
          </cell>
          <cell r="F3713" t="str">
            <v>1252, 3e Rang</v>
          </cell>
          <cell r="G3713" t="str">
            <v>Lac-au-Saumon</v>
          </cell>
          <cell r="H3713" t="str">
            <v>G0J1M0</v>
          </cell>
          <cell r="I3713">
            <v>418</v>
          </cell>
          <cell r="J3713">
            <v>7781316</v>
          </cell>
          <cell r="K3713">
            <v>16</v>
          </cell>
          <cell r="L3713">
            <v>2002</v>
          </cell>
          <cell r="M3713">
            <v>18</v>
          </cell>
          <cell r="N3713">
            <v>3563</v>
          </cell>
        </row>
        <row r="3714">
          <cell r="A3714">
            <v>1584747</v>
          </cell>
          <cell r="B3714" t="str">
            <v>01</v>
          </cell>
          <cell r="C3714" t="str">
            <v>Bas-Saint-Laurent</v>
          </cell>
          <cell r="D3714" t="str">
            <v>Simard(Marc)</v>
          </cell>
          <cell r="F3714" t="str">
            <v>29, rue Noël</v>
          </cell>
          <cell r="G3714" t="str">
            <v>Matane</v>
          </cell>
          <cell r="H3714" t="str">
            <v>G4W9G8</v>
          </cell>
          <cell r="I3714">
            <v>418</v>
          </cell>
          <cell r="J3714">
            <v>5620937</v>
          </cell>
          <cell r="K3714">
            <v>27</v>
          </cell>
          <cell r="L3714">
            <v>4976</v>
          </cell>
          <cell r="M3714">
            <v>27</v>
          </cell>
          <cell r="N3714">
            <v>6594</v>
          </cell>
        </row>
        <row r="3715">
          <cell r="A3715">
            <v>1585132</v>
          </cell>
          <cell r="B3715" t="str">
            <v>16</v>
          </cell>
          <cell r="C3715" t="str">
            <v>Montérégie</v>
          </cell>
          <cell r="D3715" t="str">
            <v>Ferme Daoust Claessens s.e.n.c.</v>
          </cell>
          <cell r="E3715" t="str">
            <v>Claessens(Luc)</v>
          </cell>
          <cell r="F3715" t="str">
            <v>755 Chemin de la Rivière la Guerre</v>
          </cell>
          <cell r="G3715" t="str">
            <v>Saint-Anicet</v>
          </cell>
          <cell r="H3715" t="str">
            <v>J0S1M0</v>
          </cell>
          <cell r="I3715">
            <v>450</v>
          </cell>
          <cell r="J3715">
            <v>3707067</v>
          </cell>
          <cell r="K3715">
            <v>12</v>
          </cell>
          <cell r="M3715">
            <v>15</v>
          </cell>
        </row>
        <row r="3716">
          <cell r="A3716">
            <v>1585462</v>
          </cell>
          <cell r="B3716" t="str">
            <v>12</v>
          </cell>
          <cell r="C3716" t="str">
            <v>Chaudière-Appalaches</v>
          </cell>
          <cell r="D3716" t="str">
            <v>France et James Maxwell</v>
          </cell>
          <cell r="E3716" t="str">
            <v>Maxwell(France et James)</v>
          </cell>
          <cell r="F3716" t="str">
            <v>1703, rue du Pont</v>
          </cell>
          <cell r="G3716" t="str">
            <v>Saint-Lambert-de-Lauzon</v>
          </cell>
          <cell r="H3716" t="str">
            <v>G0S2W0</v>
          </cell>
          <cell r="I3716">
            <v>418</v>
          </cell>
          <cell r="J3716">
            <v>8890906</v>
          </cell>
          <cell r="K3716">
            <v>10</v>
          </cell>
          <cell r="L3716">
            <v>2052</v>
          </cell>
        </row>
        <row r="3717">
          <cell r="A3717">
            <v>1585611</v>
          </cell>
          <cell r="B3717" t="str">
            <v>14</v>
          </cell>
          <cell r="C3717" t="str">
            <v>Lanaudière</v>
          </cell>
          <cell r="D3717" t="str">
            <v>Sylvain Payette et Louise Savard</v>
          </cell>
          <cell r="E3717" t="str">
            <v>Payette(Sylvain)</v>
          </cell>
          <cell r="F3717" t="str">
            <v>891, 4e Rang</v>
          </cell>
          <cell r="G3717" t="str">
            <v>Saint-Ambroise-de-Kildare</v>
          </cell>
          <cell r="H3717" t="str">
            <v>J0K1C0</v>
          </cell>
          <cell r="I3717">
            <v>450</v>
          </cell>
          <cell r="J3717">
            <v>7562181</v>
          </cell>
          <cell r="K3717">
            <v>39</v>
          </cell>
          <cell r="L3717">
            <v>12904</v>
          </cell>
          <cell r="M3717">
            <v>42</v>
          </cell>
          <cell r="N3717">
            <v>14957</v>
          </cell>
        </row>
        <row r="3718">
          <cell r="A3718">
            <v>1585819</v>
          </cell>
          <cell r="B3718" t="str">
            <v>12</v>
          </cell>
          <cell r="C3718" t="str">
            <v>Chaudière-Appalaches</v>
          </cell>
          <cell r="D3718" t="str">
            <v>Lacasse(Annie)</v>
          </cell>
          <cell r="F3718" t="str">
            <v>1150, rang Double</v>
          </cell>
          <cell r="G3718" t="str">
            <v>Saint-Pamphile</v>
          </cell>
          <cell r="H3718" t="str">
            <v>G0R3X0</v>
          </cell>
          <cell r="I3718">
            <v>418</v>
          </cell>
          <cell r="J3718">
            <v>3565862</v>
          </cell>
          <cell r="K3718">
            <v>11</v>
          </cell>
          <cell r="L3718">
            <v>2722</v>
          </cell>
        </row>
        <row r="3719">
          <cell r="A3719">
            <v>1586023</v>
          </cell>
          <cell r="B3719" t="str">
            <v>05</v>
          </cell>
          <cell r="C3719" t="str">
            <v>Estrie</v>
          </cell>
          <cell r="D3719" t="str">
            <v>Paré(Nicole)</v>
          </cell>
          <cell r="F3719" t="str">
            <v>2185, route 112 Est</v>
          </cell>
          <cell r="G3719" t="str">
            <v>Weedon</v>
          </cell>
          <cell r="H3719" t="str">
            <v>J0B3J0</v>
          </cell>
          <cell r="I3719">
            <v>819</v>
          </cell>
          <cell r="J3719">
            <v>8773323</v>
          </cell>
          <cell r="K3719">
            <v>13</v>
          </cell>
          <cell r="L3719">
            <v>3182</v>
          </cell>
          <cell r="M3719">
            <v>15</v>
          </cell>
          <cell r="N3719">
            <v>2190</v>
          </cell>
        </row>
        <row r="3720">
          <cell r="A3720">
            <v>1586221</v>
          </cell>
          <cell r="B3720" t="str">
            <v>16</v>
          </cell>
          <cell r="C3720" t="str">
            <v>Montérégie</v>
          </cell>
          <cell r="D3720" t="str">
            <v>La Guérinière inc.</v>
          </cell>
          <cell r="E3720" t="str">
            <v>Guérin(Marc-Aimé)</v>
          </cell>
          <cell r="F3720" t="str">
            <v>4501, rue Drolet</v>
          </cell>
          <cell r="G3720" t="str">
            <v>Montréal</v>
          </cell>
          <cell r="H3720" t="str">
            <v>H2T2G2</v>
          </cell>
          <cell r="I3720">
            <v>514</v>
          </cell>
          <cell r="J3720">
            <v>8423481</v>
          </cell>
          <cell r="K3720">
            <v>10</v>
          </cell>
        </row>
        <row r="3721">
          <cell r="A3721">
            <v>1586866</v>
          </cell>
          <cell r="B3721" t="str">
            <v>16</v>
          </cell>
          <cell r="C3721" t="str">
            <v>Montérégie</v>
          </cell>
          <cell r="D3721" t="str">
            <v>Demers François et Gilbert</v>
          </cell>
          <cell r="E3721" t="str">
            <v>Demers(Gilbert &amp; François)</v>
          </cell>
          <cell r="F3721" t="str">
            <v>6, rue Boivin</v>
          </cell>
          <cell r="G3721" t="str">
            <v>Lac-Brome</v>
          </cell>
          <cell r="H3721" t="str">
            <v>J0E1K0</v>
          </cell>
          <cell r="I3721">
            <v>450</v>
          </cell>
          <cell r="J3721">
            <v>2435454</v>
          </cell>
          <cell r="K3721">
            <v>30</v>
          </cell>
          <cell r="L3721">
            <v>6678</v>
          </cell>
          <cell r="M3721">
            <v>31</v>
          </cell>
          <cell r="N3721">
            <v>5877</v>
          </cell>
        </row>
        <row r="3722">
          <cell r="A3722">
            <v>1587005</v>
          </cell>
          <cell r="B3722" t="str">
            <v>17</v>
          </cell>
          <cell r="C3722" t="str">
            <v>Centre-du-Québec</v>
          </cell>
          <cell r="D3722" t="str">
            <v>Michel et Marc Courchesne</v>
          </cell>
          <cell r="E3722" t="str">
            <v>Courchesne(Michel)</v>
          </cell>
          <cell r="F3722" t="str">
            <v>540, rang 3 Simpson</v>
          </cell>
          <cell r="G3722" t="str">
            <v>Saint-Cyrille-de-Wendover</v>
          </cell>
          <cell r="H3722" t="str">
            <v>J1Z1Y4</v>
          </cell>
          <cell r="I3722">
            <v>819</v>
          </cell>
          <cell r="J3722">
            <v>4775361</v>
          </cell>
          <cell r="K3722">
            <v>19</v>
          </cell>
          <cell r="L3722">
            <v>1633</v>
          </cell>
          <cell r="M3722">
            <v>17</v>
          </cell>
          <cell r="N3722">
            <v>2014</v>
          </cell>
        </row>
        <row r="3723">
          <cell r="A3723">
            <v>1587138</v>
          </cell>
          <cell r="B3723" t="str">
            <v>16</v>
          </cell>
          <cell r="C3723" t="str">
            <v>Montérégie</v>
          </cell>
          <cell r="D3723" t="str">
            <v>Ferme du Diamant vert</v>
          </cell>
          <cell r="E3723" t="str">
            <v>Martin(Sonia)</v>
          </cell>
          <cell r="F3723" t="str">
            <v>81, rang Casimir</v>
          </cell>
          <cell r="G3723" t="str">
            <v>Ange-Gardien</v>
          </cell>
          <cell r="H3723" t="str">
            <v>J0E1E0</v>
          </cell>
          <cell r="I3723">
            <v>450</v>
          </cell>
          <cell r="J3723">
            <v>2930445</v>
          </cell>
          <cell r="K3723">
            <v>27</v>
          </cell>
          <cell r="L3723">
            <v>572</v>
          </cell>
          <cell r="M3723">
            <v>22</v>
          </cell>
          <cell r="N3723">
            <v>510</v>
          </cell>
        </row>
        <row r="3724">
          <cell r="A3724">
            <v>1587211</v>
          </cell>
          <cell r="B3724" t="str">
            <v>16</v>
          </cell>
          <cell r="C3724" t="str">
            <v>Montérégie</v>
          </cell>
          <cell r="D3724" t="str">
            <v>Ferme Dubess, La</v>
          </cell>
          <cell r="E3724" t="str">
            <v>Bessette(Gilles)</v>
          </cell>
          <cell r="F3724" t="str">
            <v>182, rang Haut Rivière Sud</v>
          </cell>
          <cell r="G3724" t="str">
            <v>Saint-Césaire</v>
          </cell>
          <cell r="H3724" t="str">
            <v>J0L1T0</v>
          </cell>
          <cell r="I3724">
            <v>450</v>
          </cell>
          <cell r="J3724">
            <v>4692605</v>
          </cell>
          <cell r="K3724">
            <v>14</v>
          </cell>
          <cell r="L3724">
            <v>4322</v>
          </cell>
          <cell r="M3724">
            <v>17</v>
          </cell>
          <cell r="N3724">
            <v>924</v>
          </cell>
        </row>
        <row r="3725">
          <cell r="A3725">
            <v>1587757</v>
          </cell>
          <cell r="B3725" t="str">
            <v>14</v>
          </cell>
          <cell r="C3725" t="str">
            <v>Lanaudière</v>
          </cell>
          <cell r="D3725" t="str">
            <v>9073-2462 Québec inc.</v>
          </cell>
          <cell r="E3725" t="str">
            <v>Alary(Patrice)</v>
          </cell>
          <cell r="F3725" t="str">
            <v>5836, rue Albert Malouin</v>
          </cell>
          <cell r="G3725" t="str">
            <v>Montréal</v>
          </cell>
          <cell r="H3725" t="str">
            <v>H1M1J1</v>
          </cell>
          <cell r="I3725">
            <v>514</v>
          </cell>
          <cell r="J3725">
            <v>2550423</v>
          </cell>
          <cell r="K3725">
            <v>45</v>
          </cell>
          <cell r="L3725">
            <v>7417</v>
          </cell>
          <cell r="M3725">
            <v>36</v>
          </cell>
          <cell r="N3725">
            <v>7300</v>
          </cell>
        </row>
        <row r="3726">
          <cell r="A3726">
            <v>1587864</v>
          </cell>
          <cell r="B3726" t="str">
            <v>17</v>
          </cell>
          <cell r="C3726" t="str">
            <v>Centre-du-Québec</v>
          </cell>
          <cell r="D3726" t="str">
            <v>Ranch D.R.C. inc.</v>
          </cell>
          <cell r="E3726" t="str">
            <v>Caron(Robert)</v>
          </cell>
          <cell r="F3726" t="str">
            <v>455, St-Louis</v>
          </cell>
          <cell r="G3726" t="str">
            <v>Saint-Cyrille-de-Wendover</v>
          </cell>
          <cell r="H3726" t="str">
            <v>J1Z1S2</v>
          </cell>
          <cell r="I3726">
            <v>819</v>
          </cell>
          <cell r="J3726">
            <v>3975725</v>
          </cell>
          <cell r="M3726">
            <v>31</v>
          </cell>
          <cell r="N3726">
            <v>1971</v>
          </cell>
        </row>
        <row r="3727">
          <cell r="A3727">
            <v>1588458</v>
          </cell>
          <cell r="B3727" t="str">
            <v>16</v>
          </cell>
          <cell r="C3727" t="str">
            <v>Montérégie</v>
          </cell>
          <cell r="D3727" t="str">
            <v>Poterie Terre-à-Terre</v>
          </cell>
          <cell r="E3727" t="str">
            <v>Chartier(Robert)</v>
          </cell>
          <cell r="F3727" t="str">
            <v>67, chemin Bailey</v>
          </cell>
          <cell r="G3727" t="str">
            <v>Bolton-Ouest</v>
          </cell>
          <cell r="H3727" t="str">
            <v>J0E2T0</v>
          </cell>
          <cell r="I3727">
            <v>450</v>
          </cell>
          <cell r="J3727">
            <v>2422836</v>
          </cell>
          <cell r="K3727">
            <v>11</v>
          </cell>
          <cell r="L3727">
            <v>1249</v>
          </cell>
        </row>
        <row r="3728">
          <cell r="A3728">
            <v>1588532</v>
          </cell>
          <cell r="B3728" t="str">
            <v>14</v>
          </cell>
          <cell r="C3728" t="str">
            <v>Lanaudière</v>
          </cell>
          <cell r="D3728" t="str">
            <v>Ferme Rosario Nadeau ltée</v>
          </cell>
          <cell r="E3728" t="str">
            <v>Nadeau(André)</v>
          </cell>
          <cell r="F3728" t="str">
            <v>650, rang St-Albert</v>
          </cell>
          <cell r="G3728" t="str">
            <v>Sainte-Mélanie</v>
          </cell>
          <cell r="H3728" t="str">
            <v>J0K3A0</v>
          </cell>
          <cell r="I3728">
            <v>450</v>
          </cell>
          <cell r="J3728">
            <v>8894382</v>
          </cell>
          <cell r="K3728">
            <v>17</v>
          </cell>
          <cell r="L3728">
            <v>2704</v>
          </cell>
          <cell r="M3728">
            <v>15</v>
          </cell>
        </row>
        <row r="3729">
          <cell r="A3729">
            <v>1588540</v>
          </cell>
          <cell r="B3729" t="str">
            <v>12</v>
          </cell>
          <cell r="C3729" t="str">
            <v>Chaudière-Appalaches</v>
          </cell>
          <cell r="D3729" t="str">
            <v>Simoneau(Richard)</v>
          </cell>
          <cell r="F3729" t="str">
            <v>1853, chemin Demers</v>
          </cell>
          <cell r="G3729" t="str">
            <v>Saint-Nicolas</v>
          </cell>
          <cell r="H3729" t="str">
            <v>G7A2N3</v>
          </cell>
          <cell r="I3729">
            <v>418</v>
          </cell>
          <cell r="J3729">
            <v>8312135</v>
          </cell>
          <cell r="K3729">
            <v>39</v>
          </cell>
          <cell r="L3729">
            <v>6124</v>
          </cell>
          <cell r="M3729">
            <v>43</v>
          </cell>
          <cell r="N3729">
            <v>5783</v>
          </cell>
        </row>
        <row r="3730">
          <cell r="A3730">
            <v>1588672</v>
          </cell>
          <cell r="B3730" t="str">
            <v>12</v>
          </cell>
          <cell r="C3730" t="str">
            <v>Chaudière-Appalaches</v>
          </cell>
          <cell r="D3730" t="str">
            <v>Ferme Couture aux 4 vents</v>
          </cell>
          <cell r="E3730" t="str">
            <v>Couture(Germain)</v>
          </cell>
          <cell r="F3730" t="str">
            <v>1267, Ferland</v>
          </cell>
          <cell r="G3730" t="str">
            <v>Thetford Mines</v>
          </cell>
          <cell r="H3730" t="str">
            <v>G6G7B5</v>
          </cell>
          <cell r="I3730">
            <v>418</v>
          </cell>
          <cell r="J3730">
            <v>3388511</v>
          </cell>
          <cell r="K3730">
            <v>20</v>
          </cell>
          <cell r="L3730">
            <v>2578</v>
          </cell>
          <cell r="M3730">
            <v>18</v>
          </cell>
          <cell r="N3730">
            <v>3739</v>
          </cell>
        </row>
        <row r="3731">
          <cell r="A3731">
            <v>1589316</v>
          </cell>
          <cell r="B3731" t="str">
            <v>02</v>
          </cell>
          <cell r="C3731" t="str">
            <v>Saguenay-Lac-Saint-Jean</v>
          </cell>
          <cell r="D3731" t="str">
            <v>Boulianne(Louis)</v>
          </cell>
          <cell r="F3731" t="str">
            <v>694 rang 2 Ouest</v>
          </cell>
          <cell r="G3731" t="str">
            <v>Bégin</v>
          </cell>
          <cell r="H3731" t="str">
            <v>G0V1B0</v>
          </cell>
          <cell r="I3731">
            <v>418</v>
          </cell>
          <cell r="J3731">
            <v>8158755</v>
          </cell>
          <cell r="K3731">
            <v>18</v>
          </cell>
          <cell r="M3731">
            <v>18</v>
          </cell>
        </row>
        <row r="3732">
          <cell r="A3732">
            <v>1589365</v>
          </cell>
          <cell r="B3732" t="str">
            <v>16</v>
          </cell>
          <cell r="C3732" t="str">
            <v>Montérégie</v>
          </cell>
          <cell r="D3732" t="str">
            <v>Michel et Denis Malo</v>
          </cell>
          <cell r="E3732" t="str">
            <v>Malo(Michel et Denis)</v>
          </cell>
          <cell r="F3732" t="str">
            <v>5399, rang du Ruisseau</v>
          </cell>
          <cell r="G3732" t="str">
            <v>Contrecoeur</v>
          </cell>
          <cell r="H3732" t="str">
            <v>J0L1C0</v>
          </cell>
          <cell r="I3732">
            <v>450</v>
          </cell>
          <cell r="J3732">
            <v>5878501</v>
          </cell>
          <cell r="K3732">
            <v>61</v>
          </cell>
          <cell r="L3732">
            <v>907</v>
          </cell>
          <cell r="M3732">
            <v>61</v>
          </cell>
          <cell r="N3732">
            <v>907</v>
          </cell>
        </row>
        <row r="3733">
          <cell r="A3733">
            <v>1591031</v>
          </cell>
          <cell r="B3733" t="str">
            <v>16</v>
          </cell>
          <cell r="C3733" t="str">
            <v>Montérégie</v>
          </cell>
          <cell r="D3733" t="str">
            <v>Ferme Mymag</v>
          </cell>
          <cell r="E3733" t="str">
            <v>Gibeau(Marielle Sorel)</v>
          </cell>
          <cell r="F3733" t="str">
            <v>318, Back Bush</v>
          </cell>
          <cell r="G3733" t="str">
            <v>Hemmingford</v>
          </cell>
          <cell r="H3733" t="str">
            <v>J0L1H0</v>
          </cell>
          <cell r="I3733">
            <v>450</v>
          </cell>
          <cell r="J3733">
            <v>2472009</v>
          </cell>
          <cell r="K3733">
            <v>12</v>
          </cell>
          <cell r="L3733">
            <v>279</v>
          </cell>
        </row>
        <row r="3734">
          <cell r="A3734">
            <v>1591288</v>
          </cell>
          <cell r="B3734" t="str">
            <v>16</v>
          </cell>
          <cell r="C3734" t="str">
            <v>Montérégie</v>
          </cell>
          <cell r="D3734" t="str">
            <v>Raymond(Ronnie)</v>
          </cell>
          <cell r="F3734" t="str">
            <v>244, Stage Coach Road</v>
          </cell>
          <cell r="G3734" t="str">
            <v>Brome</v>
          </cell>
          <cell r="H3734" t="str">
            <v>J0E1K0</v>
          </cell>
          <cell r="I3734">
            <v>450</v>
          </cell>
          <cell r="J3734">
            <v>2435116</v>
          </cell>
          <cell r="K3734">
            <v>33</v>
          </cell>
          <cell r="L3734">
            <v>4626</v>
          </cell>
          <cell r="M3734">
            <v>32</v>
          </cell>
          <cell r="N3734">
            <v>1811</v>
          </cell>
        </row>
        <row r="3735">
          <cell r="A3735">
            <v>1591304</v>
          </cell>
          <cell r="B3735" t="str">
            <v>16</v>
          </cell>
          <cell r="C3735" t="str">
            <v>Montérégie</v>
          </cell>
          <cell r="D3735" t="str">
            <v>Renaud(Arnold)</v>
          </cell>
          <cell r="F3735" t="str">
            <v>573, 10e Rang Ouest</v>
          </cell>
          <cell r="G3735" t="str">
            <v>Saint-Joachim-de-Shefford</v>
          </cell>
          <cell r="H3735" t="str">
            <v>J0E2G0</v>
          </cell>
          <cell r="I3735">
            <v>450</v>
          </cell>
          <cell r="J3735">
            <v>5390412</v>
          </cell>
          <cell r="K3735">
            <v>19</v>
          </cell>
          <cell r="L3735">
            <v>3024</v>
          </cell>
        </row>
        <row r="3736">
          <cell r="A3736">
            <v>1591544</v>
          </cell>
          <cell r="B3736" t="str">
            <v>16</v>
          </cell>
          <cell r="C3736" t="str">
            <v>Montérégie</v>
          </cell>
          <cell r="D3736" t="str">
            <v>Rousseau(Marc)</v>
          </cell>
          <cell r="F3736" t="str">
            <v>464, des Érables</v>
          </cell>
          <cell r="G3736" t="str">
            <v>Brigham</v>
          </cell>
          <cell r="H3736" t="str">
            <v>J2K4C5</v>
          </cell>
          <cell r="I3736">
            <v>450</v>
          </cell>
          <cell r="J3736">
            <v>2639702</v>
          </cell>
          <cell r="K3736">
            <v>21</v>
          </cell>
          <cell r="L3736">
            <v>4991</v>
          </cell>
          <cell r="M3736">
            <v>19</v>
          </cell>
          <cell r="N3736">
            <v>7272</v>
          </cell>
        </row>
        <row r="3737">
          <cell r="A3737">
            <v>1592393</v>
          </cell>
          <cell r="B3737" t="str">
            <v>16</v>
          </cell>
          <cell r="C3737" t="str">
            <v>Montérégie</v>
          </cell>
          <cell r="D3737" t="str">
            <v>Fermes Farrboys ltée, Les</v>
          </cell>
          <cell r="E3737" t="str">
            <v>Robert(Farr)</v>
          </cell>
          <cell r="F3737" t="str">
            <v>1059, boulevard Pierre Laporte</v>
          </cell>
          <cell r="G3737" t="str">
            <v>Brigham</v>
          </cell>
          <cell r="H3737" t="str">
            <v>J2K3G8</v>
          </cell>
          <cell r="I3737">
            <v>450</v>
          </cell>
          <cell r="J3737">
            <v>9310311</v>
          </cell>
          <cell r="K3737">
            <v>40</v>
          </cell>
          <cell r="L3737">
            <v>4579</v>
          </cell>
          <cell r="M3737">
            <v>51</v>
          </cell>
          <cell r="N3737">
            <v>6672</v>
          </cell>
        </row>
        <row r="3738">
          <cell r="A3738">
            <v>1592401</v>
          </cell>
          <cell r="B3738" t="str">
            <v>16</v>
          </cell>
          <cell r="C3738" t="str">
            <v>Montérégie</v>
          </cell>
          <cell r="D3738" t="str">
            <v>Boucherie Ray Fortin inc.</v>
          </cell>
          <cell r="E3738" t="str">
            <v>Fortin(Raymond)</v>
          </cell>
          <cell r="F3738" t="str">
            <v>1756, route 139</v>
          </cell>
          <cell r="G3738" t="str">
            <v>Sutton</v>
          </cell>
          <cell r="H3738" t="str">
            <v>J0E2K0</v>
          </cell>
          <cell r="I3738">
            <v>450</v>
          </cell>
          <cell r="J3738">
            <v>5382961</v>
          </cell>
          <cell r="K3738">
            <v>53</v>
          </cell>
          <cell r="L3738">
            <v>5494</v>
          </cell>
          <cell r="M3738">
            <v>53</v>
          </cell>
          <cell r="N3738">
            <v>3816</v>
          </cell>
        </row>
        <row r="3739">
          <cell r="A3739">
            <v>1592609</v>
          </cell>
          <cell r="B3739" t="str">
            <v>16</v>
          </cell>
          <cell r="C3739" t="str">
            <v>Montérégie</v>
          </cell>
          <cell r="D3739" t="str">
            <v>M &amp; M Simmentals</v>
          </cell>
          <cell r="E3739" t="str">
            <v>Volk(Maria et Marcus)</v>
          </cell>
          <cell r="F3739" t="str">
            <v>225, route 217</v>
          </cell>
          <cell r="G3739" t="str">
            <v>Saint-Bernard-de-Lacolle</v>
          </cell>
          <cell r="H3739" t="str">
            <v>J0J1V0</v>
          </cell>
          <cell r="I3739">
            <v>450</v>
          </cell>
          <cell r="J3739">
            <v>2463455</v>
          </cell>
          <cell r="K3739">
            <v>36</v>
          </cell>
          <cell r="L3739">
            <v>6902</v>
          </cell>
          <cell r="M3739">
            <v>40</v>
          </cell>
          <cell r="N3739">
            <v>6893</v>
          </cell>
        </row>
        <row r="3740">
          <cell r="A3740">
            <v>1592633</v>
          </cell>
          <cell r="B3740" t="str">
            <v>16</v>
          </cell>
          <cell r="C3740" t="str">
            <v>Montérégie</v>
          </cell>
          <cell r="D3740" t="str">
            <v>Ferme Y &amp; K Swennen SNC</v>
          </cell>
          <cell r="E3740" t="str">
            <v>Swennen(Yannick)</v>
          </cell>
          <cell r="F3740" t="str">
            <v>600, rang St-Henri Sud</v>
          </cell>
          <cell r="G3740" t="str">
            <v>Stanbridge Station</v>
          </cell>
          <cell r="H3740" t="str">
            <v>J0J2J0</v>
          </cell>
          <cell r="I3740">
            <v>450</v>
          </cell>
          <cell r="J3740">
            <v>2487683</v>
          </cell>
          <cell r="K3740">
            <v>40</v>
          </cell>
          <cell r="L3740">
            <v>7951</v>
          </cell>
          <cell r="M3740">
            <v>38</v>
          </cell>
          <cell r="N3740">
            <v>7770</v>
          </cell>
        </row>
        <row r="3741">
          <cell r="A3741">
            <v>1593318</v>
          </cell>
          <cell r="B3741" t="str">
            <v>16</v>
          </cell>
          <cell r="C3741" t="str">
            <v>Montérégie</v>
          </cell>
          <cell r="D3741" t="str">
            <v>Allaston Maureen &amp; Taylor John</v>
          </cell>
          <cell r="E3741" t="str">
            <v>Allaston(John Taylor &amp; Maureen)</v>
          </cell>
          <cell r="F3741" t="str">
            <v>311, Halle road West</v>
          </cell>
          <cell r="G3741" t="str">
            <v>Brigham</v>
          </cell>
          <cell r="H3741" t="str">
            <v>J2K4J7</v>
          </cell>
          <cell r="I3741">
            <v>450</v>
          </cell>
          <cell r="J3741">
            <v>2638316</v>
          </cell>
          <cell r="K3741">
            <v>90</v>
          </cell>
          <cell r="L3741">
            <v>2283</v>
          </cell>
          <cell r="M3741">
            <v>89</v>
          </cell>
          <cell r="N3741">
            <v>5853</v>
          </cell>
        </row>
        <row r="3742">
          <cell r="A3742">
            <v>1593367</v>
          </cell>
          <cell r="B3742" t="str">
            <v>16</v>
          </cell>
          <cell r="C3742" t="str">
            <v>Montérégie</v>
          </cell>
          <cell r="D3742" t="str">
            <v>Alain Durocher et Louise Morin</v>
          </cell>
          <cell r="E3742" t="str">
            <v>Morin(Louise)</v>
          </cell>
          <cell r="F3742" t="str">
            <v>2170, 8ième Rang</v>
          </cell>
          <cell r="G3742" t="str">
            <v>Saint-Valérien-de-Milton</v>
          </cell>
          <cell r="H3742" t="str">
            <v>J0H2B0</v>
          </cell>
          <cell r="I3742">
            <v>450</v>
          </cell>
          <cell r="J3742">
            <v>5492111</v>
          </cell>
          <cell r="K3742">
            <v>13</v>
          </cell>
          <cell r="L3742">
            <v>2041</v>
          </cell>
        </row>
        <row r="3743">
          <cell r="A3743">
            <v>1594241</v>
          </cell>
          <cell r="B3743" t="str">
            <v>16</v>
          </cell>
          <cell r="C3743" t="str">
            <v>Montérégie</v>
          </cell>
          <cell r="D3743" t="str">
            <v>1994 Maple Lea Farm</v>
          </cell>
          <cell r="E3743" t="str">
            <v>Badger(Donald)</v>
          </cell>
          <cell r="F3743" t="str">
            <v>307, chemin Spicer</v>
          </cell>
          <cell r="G3743" t="str">
            <v>Bolton-Ouest</v>
          </cell>
          <cell r="H3743" t="str">
            <v>J0E2T0</v>
          </cell>
          <cell r="I3743">
            <v>450</v>
          </cell>
          <cell r="J3743">
            <v>2435543</v>
          </cell>
          <cell r="K3743">
            <v>126</v>
          </cell>
          <cell r="M3743">
            <v>132</v>
          </cell>
          <cell r="N3743">
            <v>4506</v>
          </cell>
        </row>
        <row r="3744">
          <cell r="A3744">
            <v>1594290</v>
          </cell>
          <cell r="B3744" t="str">
            <v>17</v>
          </cell>
          <cell r="C3744" t="str">
            <v>Centre-du-Québec</v>
          </cell>
          <cell r="D3744" t="str">
            <v>Marcil(Claudette)</v>
          </cell>
          <cell r="F3744" t="str">
            <v>9105, boul. St-Joseph</v>
          </cell>
          <cell r="G3744" t="str">
            <v>Saint-Nicéphore</v>
          </cell>
          <cell r="H3744" t="str">
            <v>J2A3W8</v>
          </cell>
          <cell r="I3744">
            <v>819</v>
          </cell>
          <cell r="J3744">
            <v>3942457</v>
          </cell>
          <cell r="K3744">
            <v>22</v>
          </cell>
          <cell r="L3744">
            <v>1377</v>
          </cell>
        </row>
        <row r="3745">
          <cell r="A3745">
            <v>1594415</v>
          </cell>
          <cell r="B3745" t="str">
            <v>07</v>
          </cell>
          <cell r="C3745" t="str">
            <v>Outaouais</v>
          </cell>
          <cell r="D3745" t="str">
            <v>Desloges(Valorie)</v>
          </cell>
          <cell r="F3745" t="str">
            <v>7, montée du Lac 31 Milles</v>
          </cell>
          <cell r="G3745" t="str">
            <v>Bouchette</v>
          </cell>
          <cell r="H3745" t="str">
            <v>J0X1E0</v>
          </cell>
          <cell r="I3745">
            <v>819</v>
          </cell>
          <cell r="J3745">
            <v>4652890</v>
          </cell>
          <cell r="K3745">
            <v>18</v>
          </cell>
          <cell r="L3745">
            <v>538</v>
          </cell>
          <cell r="M3745">
            <v>15</v>
          </cell>
          <cell r="N3745">
            <v>1293</v>
          </cell>
        </row>
        <row r="3746">
          <cell r="A3746">
            <v>1594662</v>
          </cell>
          <cell r="B3746" t="str">
            <v>16</v>
          </cell>
          <cell r="C3746" t="str">
            <v>Montérégie</v>
          </cell>
          <cell r="D3746" t="str">
            <v>C.E. St-Pierre &amp; Fils</v>
          </cell>
          <cell r="E3746" t="str">
            <v>Pierre(Gilles St-)</v>
          </cell>
          <cell r="F3746" t="str">
            <v>6825, rue St-Pierre Ouest</v>
          </cell>
          <cell r="G3746" t="str">
            <v>Saint-Hyacinthe</v>
          </cell>
          <cell r="H3746" t="str">
            <v>J2T5G7</v>
          </cell>
          <cell r="I3746">
            <v>450</v>
          </cell>
          <cell r="J3746">
            <v>7737184</v>
          </cell>
          <cell r="K3746">
            <v>35</v>
          </cell>
          <cell r="L3746">
            <v>4198</v>
          </cell>
          <cell r="M3746">
            <v>31</v>
          </cell>
          <cell r="N3746">
            <v>3836</v>
          </cell>
        </row>
        <row r="3747">
          <cell r="A3747">
            <v>1594738</v>
          </cell>
          <cell r="B3747" t="str">
            <v>07</v>
          </cell>
          <cell r="C3747" t="str">
            <v>Outaouais</v>
          </cell>
          <cell r="D3747" t="str">
            <v>Desmarais(Pierre)</v>
          </cell>
          <cell r="E3747" t="str">
            <v>Desmarais(Pierre)</v>
          </cell>
          <cell r="F3747" t="str">
            <v>85, montée Beauchamp</v>
          </cell>
          <cell r="G3747" t="str">
            <v>Val-des-Monts</v>
          </cell>
          <cell r="H3747" t="str">
            <v>J8N7K7</v>
          </cell>
          <cell r="I3747">
            <v>819</v>
          </cell>
          <cell r="J3747">
            <v>6713549</v>
          </cell>
          <cell r="K3747">
            <v>11</v>
          </cell>
          <cell r="L3747">
            <v>1908</v>
          </cell>
        </row>
        <row r="3748">
          <cell r="A3748">
            <v>1594944</v>
          </cell>
          <cell r="B3748" t="str">
            <v>07</v>
          </cell>
          <cell r="C3748" t="str">
            <v>Outaouais</v>
          </cell>
          <cell r="D3748" t="str">
            <v>Donovan(Neilon Jr.)</v>
          </cell>
          <cell r="F3748" t="str">
            <v>438, chemin du Pont</v>
          </cell>
          <cell r="G3748" t="str">
            <v>Val-des-Monts</v>
          </cell>
          <cell r="H3748" t="str">
            <v>J8N3B1</v>
          </cell>
          <cell r="I3748">
            <v>819</v>
          </cell>
          <cell r="J3748">
            <v>4572563</v>
          </cell>
          <cell r="K3748">
            <v>60</v>
          </cell>
          <cell r="L3748">
            <v>8505</v>
          </cell>
          <cell r="M3748">
            <v>61</v>
          </cell>
          <cell r="N3748">
            <v>7144</v>
          </cell>
        </row>
        <row r="3749">
          <cell r="A3749">
            <v>1594969</v>
          </cell>
          <cell r="B3749" t="str">
            <v>15</v>
          </cell>
          <cell r="C3749" t="str">
            <v>Laurentides</v>
          </cell>
          <cell r="D3749" t="str">
            <v>Doré(Réal)</v>
          </cell>
          <cell r="F3749" t="str">
            <v>267, rang 3 Gravel</v>
          </cell>
          <cell r="G3749" t="str">
            <v>Ferme-Neuve</v>
          </cell>
          <cell r="H3749" t="str">
            <v>J0W1C0</v>
          </cell>
          <cell r="I3749">
            <v>819</v>
          </cell>
          <cell r="J3749">
            <v>5872404</v>
          </cell>
          <cell r="K3749">
            <v>35</v>
          </cell>
          <cell r="L3749">
            <v>5607</v>
          </cell>
          <cell r="M3749">
            <v>37</v>
          </cell>
          <cell r="N3749">
            <v>7112</v>
          </cell>
        </row>
        <row r="3750">
          <cell r="A3750">
            <v>1594977</v>
          </cell>
          <cell r="B3750" t="str">
            <v>07</v>
          </cell>
          <cell r="C3750" t="str">
            <v>Outaouais</v>
          </cell>
          <cell r="D3750" t="str">
            <v>Draper(Brian)</v>
          </cell>
          <cell r="F3750" t="str">
            <v>66, Draper Road</v>
          </cell>
          <cell r="G3750" t="str">
            <v>Gracefield</v>
          </cell>
          <cell r="H3750" t="str">
            <v>J0X1W0</v>
          </cell>
          <cell r="I3750">
            <v>819</v>
          </cell>
          <cell r="J3750">
            <v>4632427</v>
          </cell>
          <cell r="K3750">
            <v>62</v>
          </cell>
          <cell r="L3750">
            <v>10329</v>
          </cell>
          <cell r="M3750">
            <v>62</v>
          </cell>
          <cell r="N3750">
            <v>10377</v>
          </cell>
        </row>
        <row r="3751">
          <cell r="A3751">
            <v>1595131</v>
          </cell>
          <cell r="B3751" t="str">
            <v>07</v>
          </cell>
          <cell r="C3751" t="str">
            <v>Outaouais</v>
          </cell>
          <cell r="D3751" t="str">
            <v>Dubeau(Maurice)</v>
          </cell>
          <cell r="F3751" t="str">
            <v>C.P. 442</v>
          </cell>
          <cell r="G3751" t="str">
            <v>Campbell's Bay</v>
          </cell>
          <cell r="H3751" t="str">
            <v>J0X1K0</v>
          </cell>
          <cell r="I3751">
            <v>819</v>
          </cell>
          <cell r="J3751">
            <v>6482771</v>
          </cell>
          <cell r="K3751">
            <v>18</v>
          </cell>
          <cell r="L3751">
            <v>3325</v>
          </cell>
          <cell r="M3751">
            <v>17</v>
          </cell>
        </row>
        <row r="3752">
          <cell r="A3752">
            <v>1595149</v>
          </cell>
          <cell r="B3752" t="str">
            <v>07</v>
          </cell>
          <cell r="C3752" t="str">
            <v>Outaouais</v>
          </cell>
          <cell r="D3752" t="str">
            <v>Dubeau(Phyllis)</v>
          </cell>
          <cell r="F3752" t="str">
            <v>Box 638</v>
          </cell>
          <cell r="G3752" t="str">
            <v>Shawville</v>
          </cell>
          <cell r="H3752" t="str">
            <v>J0X2Y0</v>
          </cell>
          <cell r="I3752">
            <v>819</v>
          </cell>
          <cell r="J3752">
            <v>6475843</v>
          </cell>
          <cell r="K3752">
            <v>20</v>
          </cell>
          <cell r="L3752">
            <v>3769</v>
          </cell>
          <cell r="M3752">
            <v>19</v>
          </cell>
          <cell r="N3752">
            <v>1750</v>
          </cell>
        </row>
        <row r="3753">
          <cell r="A3753">
            <v>1595206</v>
          </cell>
          <cell r="B3753" t="str">
            <v>07</v>
          </cell>
          <cell r="C3753" t="str">
            <v>Outaouais</v>
          </cell>
          <cell r="D3753" t="str">
            <v>Dubois(Raymond)</v>
          </cell>
          <cell r="E3753" t="str">
            <v>(exploitation)(Raymond Dubois)</v>
          </cell>
          <cell r="F3753" t="str">
            <v>1021, montée de la Source</v>
          </cell>
          <cell r="G3753" t="str">
            <v>Cantley</v>
          </cell>
          <cell r="H3753" t="str">
            <v>J8V3J9</v>
          </cell>
          <cell r="I3753">
            <v>819</v>
          </cell>
          <cell r="J3753">
            <v>8272448</v>
          </cell>
          <cell r="K3753">
            <v>27</v>
          </cell>
          <cell r="L3753">
            <v>951</v>
          </cell>
          <cell r="M3753">
            <v>28</v>
          </cell>
          <cell r="N3753">
            <v>847</v>
          </cell>
        </row>
        <row r="3754">
          <cell r="A3754">
            <v>1595255</v>
          </cell>
          <cell r="B3754" t="str">
            <v>07</v>
          </cell>
          <cell r="C3754" t="str">
            <v>Outaouais</v>
          </cell>
          <cell r="D3754" t="str">
            <v>Dumouchel(Aldas)</v>
          </cell>
          <cell r="F3754" t="str">
            <v>39, chemin Berry</v>
          </cell>
          <cell r="G3754" t="str">
            <v>L'Ile-du-Grand-Calumet</v>
          </cell>
          <cell r="H3754" t="str">
            <v>J0X1J0</v>
          </cell>
          <cell r="I3754">
            <v>819</v>
          </cell>
          <cell r="J3754">
            <v>6482859</v>
          </cell>
          <cell r="K3754">
            <v>29</v>
          </cell>
          <cell r="L3754">
            <v>4954</v>
          </cell>
          <cell r="M3754">
            <v>27</v>
          </cell>
          <cell r="N3754">
            <v>7068</v>
          </cell>
        </row>
        <row r="3755">
          <cell r="A3755">
            <v>1595263</v>
          </cell>
          <cell r="B3755" t="str">
            <v>15</v>
          </cell>
          <cell r="C3755" t="str">
            <v>Laurentides</v>
          </cell>
          <cell r="D3755" t="str">
            <v>Dumoulin(Michel)</v>
          </cell>
          <cell r="F3755" t="str">
            <v>176, route 309 sud</v>
          </cell>
          <cell r="G3755" t="str">
            <v>Ferme-Neuve</v>
          </cell>
          <cell r="H3755" t="str">
            <v>J0W1C0</v>
          </cell>
          <cell r="I3755">
            <v>819</v>
          </cell>
          <cell r="J3755">
            <v>5873848</v>
          </cell>
          <cell r="K3755">
            <v>38</v>
          </cell>
          <cell r="L3755">
            <v>6487</v>
          </cell>
          <cell r="M3755">
            <v>34</v>
          </cell>
          <cell r="N3755">
            <v>6487</v>
          </cell>
        </row>
        <row r="3756">
          <cell r="A3756">
            <v>1595339</v>
          </cell>
          <cell r="B3756" t="str">
            <v>16</v>
          </cell>
          <cell r="C3756" t="str">
            <v>Montérégie</v>
          </cell>
          <cell r="D3756" t="str">
            <v>Ferme D.W. Richardson inc.</v>
          </cell>
          <cell r="E3756" t="str">
            <v>Richardson(Daren)</v>
          </cell>
          <cell r="F3756" t="str">
            <v>87, chemin Wells Ouest</v>
          </cell>
          <cell r="G3756" t="str">
            <v>Lac-Brome</v>
          </cell>
          <cell r="H3756" t="str">
            <v>J0E2P0</v>
          </cell>
          <cell r="I3756">
            <v>450</v>
          </cell>
          <cell r="J3756">
            <v>2665898</v>
          </cell>
          <cell r="K3756">
            <v>46</v>
          </cell>
          <cell r="L3756">
            <v>3441</v>
          </cell>
          <cell r="M3756">
            <v>47</v>
          </cell>
          <cell r="N3756">
            <v>6039</v>
          </cell>
        </row>
        <row r="3757">
          <cell r="A3757">
            <v>1595354</v>
          </cell>
          <cell r="B3757" t="str">
            <v>07</v>
          </cell>
          <cell r="C3757" t="str">
            <v>Outaouais</v>
          </cell>
          <cell r="D3757" t="str">
            <v>Egan(Kenneth)</v>
          </cell>
          <cell r="F3757" t="str">
            <v>442 Martindale Road</v>
          </cell>
          <cell r="G3757" t="str">
            <v>Low</v>
          </cell>
          <cell r="H3757" t="str">
            <v>J0X2C0</v>
          </cell>
          <cell r="I3757">
            <v>819</v>
          </cell>
          <cell r="J3757">
            <v>4223602</v>
          </cell>
          <cell r="K3757">
            <v>18</v>
          </cell>
          <cell r="M3757">
            <v>18</v>
          </cell>
        </row>
        <row r="3758">
          <cell r="A3758">
            <v>1595362</v>
          </cell>
          <cell r="B3758" t="str">
            <v>07</v>
          </cell>
          <cell r="C3758" t="str">
            <v>Outaouais</v>
          </cell>
          <cell r="D3758" t="str">
            <v>Elie(Guy)</v>
          </cell>
          <cell r="F3758" t="str">
            <v>777, chemin de la Rivière</v>
          </cell>
          <cell r="G3758" t="str">
            <v>Boileau</v>
          </cell>
          <cell r="H3758" t="str">
            <v>J0V1N0</v>
          </cell>
          <cell r="I3758">
            <v>819</v>
          </cell>
          <cell r="J3758">
            <v>6879348</v>
          </cell>
          <cell r="K3758">
            <v>12</v>
          </cell>
          <cell r="L3758">
            <v>340</v>
          </cell>
        </row>
        <row r="3759">
          <cell r="A3759">
            <v>1595388</v>
          </cell>
          <cell r="B3759" t="str">
            <v>16</v>
          </cell>
          <cell r="C3759" t="str">
            <v>Montérégie</v>
          </cell>
          <cell r="D3759" t="str">
            <v>Tait(Wayne)</v>
          </cell>
          <cell r="F3759" t="str">
            <v>69, chemin St-Armand</v>
          </cell>
          <cell r="G3759" t="str">
            <v>Frelighsburg</v>
          </cell>
          <cell r="H3759" t="str">
            <v>J0J1C0</v>
          </cell>
          <cell r="I3759">
            <v>450</v>
          </cell>
          <cell r="J3759">
            <v>2985351</v>
          </cell>
          <cell r="K3759">
            <v>39</v>
          </cell>
          <cell r="L3759">
            <v>1106</v>
          </cell>
          <cell r="M3759">
            <v>36</v>
          </cell>
          <cell r="N3759">
            <v>4353</v>
          </cell>
        </row>
        <row r="3760">
          <cell r="A3760">
            <v>1595644</v>
          </cell>
          <cell r="B3760" t="str">
            <v>17</v>
          </cell>
          <cell r="C3760" t="str">
            <v>Centre-du-Québec</v>
          </cell>
          <cell r="D3760" t="str">
            <v>Entreprises Leblanco inc.</v>
          </cell>
          <cell r="E3760" t="str">
            <v>Leblanc(Mario)</v>
          </cell>
          <cell r="F3760" t="str">
            <v>233, rang 10</v>
          </cell>
          <cell r="G3760" t="str">
            <v>Saint-Léonard-d'Aston</v>
          </cell>
          <cell r="H3760" t="str">
            <v>J0C1M0</v>
          </cell>
          <cell r="I3760">
            <v>819</v>
          </cell>
          <cell r="J3760">
            <v>3992288</v>
          </cell>
          <cell r="M3760">
            <v>25</v>
          </cell>
        </row>
        <row r="3761">
          <cell r="A3761">
            <v>1595651</v>
          </cell>
          <cell r="B3761" t="str">
            <v>16</v>
          </cell>
          <cell r="C3761" t="str">
            <v>Montérégie</v>
          </cell>
          <cell r="D3761" t="str">
            <v>Taylor(Norman)</v>
          </cell>
          <cell r="F3761" t="str">
            <v>163, chemin Clark</v>
          </cell>
          <cell r="G3761" t="str">
            <v>Shefford</v>
          </cell>
          <cell r="H3761" t="str">
            <v>J2M1C9</v>
          </cell>
          <cell r="I3761">
            <v>450</v>
          </cell>
          <cell r="J3761">
            <v>5392936</v>
          </cell>
          <cell r="K3761">
            <v>115</v>
          </cell>
          <cell r="L3761">
            <v>9973</v>
          </cell>
          <cell r="M3761">
            <v>114</v>
          </cell>
          <cell r="N3761">
            <v>15405</v>
          </cell>
        </row>
        <row r="3762">
          <cell r="A3762">
            <v>1595685</v>
          </cell>
          <cell r="B3762" t="str">
            <v>07</v>
          </cell>
          <cell r="C3762" t="str">
            <v>Outaouais</v>
          </cell>
          <cell r="D3762" t="str">
            <v>Emmerson(Keith R.)</v>
          </cell>
          <cell r="F3762" t="str">
            <v>3, Eighth Line Road</v>
          </cell>
          <cell r="G3762" t="str">
            <v>Bristol</v>
          </cell>
          <cell r="H3762" t="str">
            <v>J0X1G0</v>
          </cell>
          <cell r="I3762">
            <v>819</v>
          </cell>
          <cell r="J3762">
            <v>6475517</v>
          </cell>
          <cell r="K3762">
            <v>16</v>
          </cell>
          <cell r="L3762">
            <v>4537</v>
          </cell>
          <cell r="M3762">
            <v>17</v>
          </cell>
          <cell r="N3762">
            <v>4435</v>
          </cell>
        </row>
        <row r="3763">
          <cell r="A3763">
            <v>1595859</v>
          </cell>
          <cell r="B3763" t="str">
            <v>17</v>
          </cell>
          <cell r="C3763" t="str">
            <v>Centre-du-Québec</v>
          </cell>
          <cell r="D3763" t="str">
            <v>Ferme Jean Lemieux inc.</v>
          </cell>
          <cell r="E3763" t="str">
            <v>Lemieux(Jean)</v>
          </cell>
          <cell r="F3763" t="str">
            <v>50, Chemin du Mont-Arthabaska</v>
          </cell>
          <cell r="G3763" t="str">
            <v>Victoriaville</v>
          </cell>
          <cell r="H3763" t="str">
            <v>G6P6S2</v>
          </cell>
          <cell r="I3763">
            <v>819</v>
          </cell>
          <cell r="J3763">
            <v>3578136</v>
          </cell>
          <cell r="K3763">
            <v>46</v>
          </cell>
          <cell r="L3763">
            <v>6612</v>
          </cell>
          <cell r="M3763">
            <v>23</v>
          </cell>
          <cell r="N3763">
            <v>3723</v>
          </cell>
        </row>
        <row r="3764">
          <cell r="A3764">
            <v>1595917</v>
          </cell>
          <cell r="B3764" t="str">
            <v>07</v>
          </cell>
          <cell r="C3764" t="str">
            <v>Outaouais</v>
          </cell>
          <cell r="D3764" t="str">
            <v>Fairbairn(William)</v>
          </cell>
          <cell r="F3764" t="str">
            <v>109 Fairbairn Road</v>
          </cell>
          <cell r="G3764" t="str">
            <v>La Pèche</v>
          </cell>
          <cell r="H3764" t="str">
            <v>J0X3G0</v>
          </cell>
          <cell r="I3764">
            <v>819</v>
          </cell>
          <cell r="J3764">
            <v>4592433</v>
          </cell>
          <cell r="K3764">
            <v>36</v>
          </cell>
          <cell r="L3764">
            <v>4235</v>
          </cell>
          <cell r="M3764">
            <v>37</v>
          </cell>
          <cell r="N3764">
            <v>5826</v>
          </cell>
        </row>
        <row r="3765">
          <cell r="A3765">
            <v>1595974</v>
          </cell>
          <cell r="B3765" t="str">
            <v>15</v>
          </cell>
          <cell r="C3765" t="str">
            <v>Laurentides</v>
          </cell>
          <cell r="D3765" t="str">
            <v>Falardeau(Laurent)</v>
          </cell>
          <cell r="F3765" t="str">
            <v>393, chemin Falardeau</v>
          </cell>
          <cell r="G3765" t="str">
            <v>Riviere-Rouge</v>
          </cell>
          <cell r="H3765" t="str">
            <v>J0T1T0</v>
          </cell>
          <cell r="I3765">
            <v>819</v>
          </cell>
          <cell r="J3765">
            <v>2755246</v>
          </cell>
          <cell r="K3765">
            <v>44</v>
          </cell>
          <cell r="L3765">
            <v>7111</v>
          </cell>
          <cell r="M3765">
            <v>47</v>
          </cell>
          <cell r="N3765">
            <v>4023</v>
          </cell>
        </row>
        <row r="3766">
          <cell r="A3766">
            <v>1596048</v>
          </cell>
          <cell r="B3766" t="str">
            <v>07</v>
          </cell>
          <cell r="C3766" t="str">
            <v>Outaouais</v>
          </cell>
          <cell r="D3766" t="str">
            <v>Hickey(Merrill)</v>
          </cell>
          <cell r="F3766" t="str">
            <v>322, Martindale Road</v>
          </cell>
          <cell r="G3766" t="str">
            <v>Low</v>
          </cell>
          <cell r="H3766" t="str">
            <v>J0X2C0</v>
          </cell>
          <cell r="I3766">
            <v>819</v>
          </cell>
          <cell r="J3766">
            <v>4223701</v>
          </cell>
          <cell r="K3766">
            <v>59</v>
          </cell>
          <cell r="L3766">
            <v>11094</v>
          </cell>
          <cell r="M3766">
            <v>59</v>
          </cell>
        </row>
        <row r="3767">
          <cell r="A3767">
            <v>1596246</v>
          </cell>
          <cell r="B3767" t="str">
            <v>07</v>
          </cell>
          <cell r="C3767" t="str">
            <v>Outaouais</v>
          </cell>
          <cell r="D3767" t="str">
            <v>Faul(Robert Mc)</v>
          </cell>
          <cell r="F3767" t="str">
            <v>725 River Road</v>
          </cell>
          <cell r="G3767" t="str">
            <v>L'Ange-Gardien</v>
          </cell>
          <cell r="H3767" t="str">
            <v>J8L2W7</v>
          </cell>
          <cell r="I3767">
            <v>819</v>
          </cell>
          <cell r="J3767">
            <v>9865428</v>
          </cell>
          <cell r="K3767">
            <v>46</v>
          </cell>
          <cell r="L3767">
            <v>5426</v>
          </cell>
          <cell r="M3767">
            <v>46</v>
          </cell>
        </row>
        <row r="3768">
          <cell r="A3768">
            <v>1596279</v>
          </cell>
          <cell r="B3768" t="str">
            <v>07</v>
          </cell>
          <cell r="C3768" t="str">
            <v>Outaouais</v>
          </cell>
          <cell r="D3768" t="str">
            <v>Hodgins(Ronald O.)</v>
          </cell>
          <cell r="F3768" t="str">
            <v>C776, Rang 7, R.R. 1</v>
          </cell>
          <cell r="G3768" t="str">
            <v>Shawville</v>
          </cell>
          <cell r="H3768" t="str">
            <v>J0X2Y0</v>
          </cell>
          <cell r="I3768">
            <v>819</v>
          </cell>
          <cell r="J3768">
            <v>6476001</v>
          </cell>
          <cell r="K3768">
            <v>33</v>
          </cell>
          <cell r="L3768">
            <v>340</v>
          </cell>
          <cell r="M3768">
            <v>32</v>
          </cell>
          <cell r="N3768">
            <v>2268</v>
          </cell>
        </row>
        <row r="3769">
          <cell r="A3769">
            <v>1596287</v>
          </cell>
          <cell r="B3769" t="str">
            <v>07</v>
          </cell>
          <cell r="C3769" t="str">
            <v>Outaouais</v>
          </cell>
          <cell r="D3769" t="str">
            <v>McFaul(Scott)</v>
          </cell>
          <cell r="F3769" t="str">
            <v>3416, River Road, Buckingham</v>
          </cell>
          <cell r="G3769" t="str">
            <v>L'Ange-Gardien</v>
          </cell>
          <cell r="H3769" t="str">
            <v>J8L2W7</v>
          </cell>
          <cell r="I3769">
            <v>819</v>
          </cell>
          <cell r="J3769">
            <v>9861721</v>
          </cell>
          <cell r="K3769">
            <v>74</v>
          </cell>
          <cell r="L3769">
            <v>2289</v>
          </cell>
          <cell r="M3769">
            <v>65</v>
          </cell>
          <cell r="N3769">
            <v>2289</v>
          </cell>
        </row>
        <row r="3770">
          <cell r="A3770">
            <v>1596345</v>
          </cell>
          <cell r="B3770" t="str">
            <v>07</v>
          </cell>
          <cell r="C3770" t="str">
            <v>Outaouais</v>
          </cell>
          <cell r="D3770" t="str">
            <v>Hogan(Douglas)</v>
          </cell>
          <cell r="F3770" t="str">
            <v>118, Wood Road, Farrellton</v>
          </cell>
          <cell r="G3770" t="str">
            <v>La Pèche</v>
          </cell>
          <cell r="H3770" t="str">
            <v>J0X1T0</v>
          </cell>
          <cell r="I3770">
            <v>819</v>
          </cell>
          <cell r="J3770">
            <v>4592726</v>
          </cell>
          <cell r="K3770">
            <v>20</v>
          </cell>
          <cell r="L3770">
            <v>2104</v>
          </cell>
          <cell r="M3770">
            <v>23</v>
          </cell>
          <cell r="N3770">
            <v>6066</v>
          </cell>
        </row>
        <row r="3771">
          <cell r="A3771">
            <v>1596683</v>
          </cell>
          <cell r="B3771" t="str">
            <v>07</v>
          </cell>
          <cell r="C3771" t="str">
            <v>Outaouais</v>
          </cell>
          <cell r="D3771" t="str">
            <v>Carroll(Succession Hayden)</v>
          </cell>
          <cell r="F3771" t="str">
            <v>421, Farrellton Road</v>
          </cell>
          <cell r="G3771" t="str">
            <v>La Pèche</v>
          </cell>
          <cell r="H3771" t="str">
            <v>J0X1T0</v>
          </cell>
          <cell r="I3771">
            <v>819</v>
          </cell>
          <cell r="J3771">
            <v>4223449</v>
          </cell>
          <cell r="K3771">
            <v>19</v>
          </cell>
          <cell r="L3771">
            <v>3213</v>
          </cell>
          <cell r="M3771">
            <v>19</v>
          </cell>
          <cell r="N3771">
            <v>3213</v>
          </cell>
        </row>
        <row r="3772">
          <cell r="A3772">
            <v>1596907</v>
          </cell>
          <cell r="B3772" t="str">
            <v>12</v>
          </cell>
          <cell r="C3772" t="str">
            <v>Chaudière-Appalaches</v>
          </cell>
          <cell r="D3772" t="str">
            <v>Lachance(Marcel)</v>
          </cell>
          <cell r="F3772" t="str">
            <v>574, rang 3</v>
          </cell>
          <cell r="G3772" t="str">
            <v>Saint-Paul-de-Montminy</v>
          </cell>
          <cell r="H3772" t="str">
            <v>G0R3Y0</v>
          </cell>
          <cell r="I3772">
            <v>418</v>
          </cell>
          <cell r="J3772">
            <v>4692309</v>
          </cell>
          <cell r="K3772">
            <v>44</v>
          </cell>
          <cell r="L3772">
            <v>7596</v>
          </cell>
          <cell r="M3772">
            <v>45</v>
          </cell>
          <cell r="N3772">
            <v>9941</v>
          </cell>
        </row>
        <row r="3773">
          <cell r="A3773">
            <v>1597202</v>
          </cell>
          <cell r="B3773" t="str">
            <v>16</v>
          </cell>
          <cell r="C3773" t="str">
            <v>Montérégie</v>
          </cell>
          <cell r="D3773" t="str">
            <v>Ferme Tanguay &amp; Faucher</v>
          </cell>
          <cell r="E3773" t="str">
            <v>Tanguay(François)</v>
          </cell>
          <cell r="F3773" t="str">
            <v>1272, 9ième rang</v>
          </cell>
          <cell r="G3773" t="str">
            <v>Saint-Théodore-d'Acton</v>
          </cell>
          <cell r="H3773" t="str">
            <v>J0H1Z0</v>
          </cell>
          <cell r="I3773">
            <v>450</v>
          </cell>
          <cell r="J3773">
            <v>5463263</v>
          </cell>
          <cell r="K3773">
            <v>28</v>
          </cell>
          <cell r="L3773">
            <v>5765</v>
          </cell>
        </row>
        <row r="3774">
          <cell r="A3774">
            <v>1597228</v>
          </cell>
          <cell r="B3774" t="str">
            <v>16</v>
          </cell>
          <cell r="C3774" t="str">
            <v>Montérégie</v>
          </cell>
          <cell r="D3774" t="str">
            <v>Pierre-Paul Joannette et Carole Thibault</v>
          </cell>
          <cell r="E3774" t="str">
            <v>Joannette(Pierre-Paul)</v>
          </cell>
          <cell r="F3774" t="str">
            <v>351, rang Nord</v>
          </cell>
          <cell r="G3774" t="str">
            <v>Sainte-Victoire-de-Sorel</v>
          </cell>
          <cell r="H3774" t="str">
            <v>J0G1T0</v>
          </cell>
          <cell r="I3774">
            <v>450</v>
          </cell>
          <cell r="J3774">
            <v>7823648</v>
          </cell>
          <cell r="K3774">
            <v>27</v>
          </cell>
        </row>
        <row r="3775">
          <cell r="A3775">
            <v>1597434</v>
          </cell>
          <cell r="B3775" t="str">
            <v>16</v>
          </cell>
          <cell r="C3775" t="str">
            <v>Montérégie</v>
          </cell>
          <cell r="D3775" t="str">
            <v>9072-5425 Québec inc.</v>
          </cell>
          <cell r="E3775" t="str">
            <v>Davignon(Claude)</v>
          </cell>
          <cell r="F3775" t="str">
            <v>844, du Collège</v>
          </cell>
          <cell r="G3775" t="str">
            <v>Dunham</v>
          </cell>
          <cell r="H3775" t="str">
            <v>J0E1M0</v>
          </cell>
          <cell r="I3775">
            <v>450</v>
          </cell>
          <cell r="J3775">
            <v>2952077</v>
          </cell>
          <cell r="K3775">
            <v>26</v>
          </cell>
          <cell r="L3775">
            <v>7029</v>
          </cell>
          <cell r="M3775">
            <v>26</v>
          </cell>
          <cell r="N3775">
            <v>5243</v>
          </cell>
        </row>
        <row r="3776">
          <cell r="A3776">
            <v>1597558</v>
          </cell>
          <cell r="B3776" t="str">
            <v>16</v>
          </cell>
          <cell r="C3776" t="str">
            <v>Montérégie</v>
          </cell>
          <cell r="D3776" t="str">
            <v>MacFarlane John et Ouellette Jocelyne</v>
          </cell>
          <cell r="E3776" t="str">
            <v>Farlane(John Mac)</v>
          </cell>
          <cell r="F3776" t="str">
            <v>604, 3e Rang Ouest</v>
          </cell>
          <cell r="G3776" t="str">
            <v>Saint-Joachim-de-Shefford</v>
          </cell>
          <cell r="H3776" t="str">
            <v>J0E2G0</v>
          </cell>
          <cell r="I3776">
            <v>450</v>
          </cell>
          <cell r="J3776">
            <v>5391533</v>
          </cell>
          <cell r="K3776">
            <v>16</v>
          </cell>
          <cell r="L3776">
            <v>1321</v>
          </cell>
          <cell r="M3776">
            <v>17</v>
          </cell>
          <cell r="N3776">
            <v>1795</v>
          </cell>
        </row>
        <row r="3777">
          <cell r="A3777">
            <v>1597723</v>
          </cell>
          <cell r="B3777" t="str">
            <v>16</v>
          </cell>
          <cell r="C3777" t="str">
            <v>Montérégie</v>
          </cell>
          <cell r="D3777" t="str">
            <v>9104-4032 Québec inc.</v>
          </cell>
          <cell r="E3777" t="str">
            <v>Hauver(Pierre)</v>
          </cell>
          <cell r="F3777" t="str">
            <v>501, rue Allen</v>
          </cell>
          <cell r="G3777" t="str">
            <v>Shefford</v>
          </cell>
          <cell r="H3777" t="str">
            <v>J2M1E7</v>
          </cell>
          <cell r="I3777">
            <v>450</v>
          </cell>
          <cell r="J3777">
            <v>5314258</v>
          </cell>
          <cell r="K3777">
            <v>249</v>
          </cell>
          <cell r="L3777">
            <v>21740</v>
          </cell>
          <cell r="M3777">
            <v>219</v>
          </cell>
          <cell r="N3777">
            <v>65789</v>
          </cell>
        </row>
        <row r="3778">
          <cell r="A3778">
            <v>1597764</v>
          </cell>
          <cell r="B3778" t="str">
            <v>16</v>
          </cell>
          <cell r="C3778" t="str">
            <v>Montérégie</v>
          </cell>
          <cell r="D3778" t="str">
            <v>Daniel Bernier et Diane Lapointe</v>
          </cell>
          <cell r="E3778" t="str">
            <v>Lapointe(Daniel Bernier et Diane)</v>
          </cell>
          <cell r="F3778" t="str">
            <v>439, chemin Grande Ligne, R.R.3</v>
          </cell>
          <cell r="G3778" t="str">
            <v>Béthanie</v>
          </cell>
          <cell r="H3778" t="str">
            <v>J0E2L0</v>
          </cell>
          <cell r="I3778">
            <v>450</v>
          </cell>
          <cell r="J3778">
            <v>5482876</v>
          </cell>
          <cell r="K3778">
            <v>85</v>
          </cell>
          <cell r="L3778">
            <v>6716</v>
          </cell>
          <cell r="M3778">
            <v>81</v>
          </cell>
          <cell r="N3778">
            <v>13572</v>
          </cell>
        </row>
        <row r="3779">
          <cell r="A3779">
            <v>1598077</v>
          </cell>
          <cell r="B3779" t="str">
            <v>12</v>
          </cell>
          <cell r="C3779" t="str">
            <v>Chaudière-Appalaches</v>
          </cell>
          <cell r="D3779" t="str">
            <v>Rhéaume(Guy)</v>
          </cell>
          <cell r="F3779" t="str">
            <v>1345, rang St-Étienne nord</v>
          </cell>
          <cell r="G3779" t="str">
            <v>Sainte-Marie</v>
          </cell>
          <cell r="H3779" t="str">
            <v>G6E3A7</v>
          </cell>
          <cell r="I3779">
            <v>418</v>
          </cell>
          <cell r="J3779">
            <v>3875400</v>
          </cell>
          <cell r="K3779">
            <v>105</v>
          </cell>
          <cell r="L3779">
            <v>11703</v>
          </cell>
          <cell r="M3779">
            <v>90</v>
          </cell>
          <cell r="N3779">
            <v>14861</v>
          </cell>
        </row>
        <row r="3780">
          <cell r="A3780">
            <v>1598770</v>
          </cell>
          <cell r="B3780" t="str">
            <v>08</v>
          </cell>
          <cell r="C3780" t="str">
            <v>Abitibi-Témiscamingue</v>
          </cell>
          <cell r="D3780" t="str">
            <v>Gaulin(Stéphane)</v>
          </cell>
          <cell r="F3780" t="str">
            <v>1057, rang Hudon, secteur Mont-Brun</v>
          </cell>
          <cell r="G3780" t="str">
            <v>Rouyn-Noranda</v>
          </cell>
          <cell r="H3780" t="str">
            <v>J0Z2Y0</v>
          </cell>
          <cell r="I3780">
            <v>819</v>
          </cell>
          <cell r="J3780">
            <v>6375077</v>
          </cell>
          <cell r="K3780">
            <v>37</v>
          </cell>
          <cell r="M3780">
            <v>32</v>
          </cell>
        </row>
        <row r="3781">
          <cell r="A3781">
            <v>1599273</v>
          </cell>
          <cell r="B3781" t="str">
            <v>07</v>
          </cell>
          <cell r="C3781" t="str">
            <v>Outaouais</v>
          </cell>
          <cell r="D3781" t="str">
            <v>Fields(Frank)</v>
          </cell>
          <cell r="F3781" t="str">
            <v>C.P. 4</v>
          </cell>
          <cell r="G3781" t="str">
            <v>Low</v>
          </cell>
          <cell r="H3781" t="str">
            <v>J0X2C0</v>
          </cell>
          <cell r="I3781">
            <v>819</v>
          </cell>
          <cell r="J3781">
            <v>4223346</v>
          </cell>
          <cell r="K3781">
            <v>48</v>
          </cell>
          <cell r="L3781">
            <v>4523</v>
          </cell>
          <cell r="M3781">
            <v>46</v>
          </cell>
          <cell r="N3781">
            <v>632</v>
          </cell>
        </row>
        <row r="3782">
          <cell r="A3782">
            <v>1599307</v>
          </cell>
          <cell r="B3782" t="str">
            <v>07</v>
          </cell>
          <cell r="C3782" t="str">
            <v>Outaouais</v>
          </cell>
          <cell r="D3782" t="str">
            <v>Finan(Ken)</v>
          </cell>
          <cell r="E3782" t="str">
            <v>Finan(Ken)</v>
          </cell>
          <cell r="F3782" t="str">
            <v>Box 475</v>
          </cell>
          <cell r="G3782" t="str">
            <v>Shawville</v>
          </cell>
          <cell r="H3782" t="str">
            <v>J0X2Y0</v>
          </cell>
          <cell r="I3782">
            <v>819</v>
          </cell>
          <cell r="J3782">
            <v>6472804</v>
          </cell>
          <cell r="K3782">
            <v>12</v>
          </cell>
          <cell r="M3782">
            <v>17</v>
          </cell>
          <cell r="N3782">
            <v>680</v>
          </cell>
        </row>
        <row r="3783">
          <cell r="A3783">
            <v>1599315</v>
          </cell>
          <cell r="B3783" t="str">
            <v>07</v>
          </cell>
          <cell r="C3783" t="str">
            <v>Outaouais</v>
          </cell>
          <cell r="D3783" t="str">
            <v>Findlay(Gilmour)</v>
          </cell>
          <cell r="F3783" t="str">
            <v>1802, route 148</v>
          </cell>
          <cell r="G3783" t="str">
            <v>Pontiac</v>
          </cell>
          <cell r="H3783" t="str">
            <v>J0X2G0</v>
          </cell>
          <cell r="I3783">
            <v>819</v>
          </cell>
          <cell r="J3783">
            <v>4552216</v>
          </cell>
          <cell r="K3783">
            <v>15</v>
          </cell>
          <cell r="L3783">
            <v>2298</v>
          </cell>
        </row>
        <row r="3784">
          <cell r="A3784">
            <v>1599414</v>
          </cell>
          <cell r="B3784" t="str">
            <v>07</v>
          </cell>
          <cell r="C3784" t="str">
            <v>Outaouais</v>
          </cell>
          <cell r="D3784" t="str">
            <v>Stewart(Scott Percy)</v>
          </cell>
          <cell r="F3784" t="str">
            <v>330, Dunraven Road</v>
          </cell>
          <cell r="G3784" t="str">
            <v>L'Ile-du-Grand-Calumet</v>
          </cell>
          <cell r="H3784" t="str">
            <v>J0X1J0</v>
          </cell>
          <cell r="I3784">
            <v>819</v>
          </cell>
          <cell r="J3784">
            <v>6482690</v>
          </cell>
          <cell r="K3784">
            <v>13</v>
          </cell>
        </row>
        <row r="3785">
          <cell r="A3785">
            <v>1599422</v>
          </cell>
          <cell r="B3785" t="str">
            <v>07</v>
          </cell>
          <cell r="C3785" t="str">
            <v>Outaouais</v>
          </cell>
          <cell r="D3785" t="str">
            <v>Soucie(Yvon)</v>
          </cell>
          <cell r="F3785" t="str">
            <v>184, rue Amyotte, Fort-Coulonge</v>
          </cell>
          <cell r="G3785" t="str">
            <v>Mansfield-et-Pontefract</v>
          </cell>
          <cell r="H3785" t="str">
            <v>J0X1V0</v>
          </cell>
          <cell r="I3785">
            <v>819</v>
          </cell>
          <cell r="J3785">
            <v>6832837</v>
          </cell>
          <cell r="K3785">
            <v>12</v>
          </cell>
          <cell r="L3785">
            <v>2643</v>
          </cell>
        </row>
        <row r="3786">
          <cell r="A3786">
            <v>1599430</v>
          </cell>
          <cell r="B3786" t="str">
            <v>02</v>
          </cell>
          <cell r="C3786" t="str">
            <v>Saguenay-Lac-Saint-Jean</v>
          </cell>
          <cell r="D3786" t="str">
            <v>Leblanc(Frank)</v>
          </cell>
          <cell r="F3786" t="str">
            <v>515 rang 2</v>
          </cell>
          <cell r="G3786" t="str">
            <v>Saint-Charles-de-Bourget</v>
          </cell>
          <cell r="H3786" t="str">
            <v>G0V1G0</v>
          </cell>
          <cell r="I3786">
            <v>418</v>
          </cell>
          <cell r="J3786">
            <v>6724892</v>
          </cell>
          <cell r="K3786">
            <v>11</v>
          </cell>
        </row>
        <row r="3787">
          <cell r="A3787">
            <v>1599448</v>
          </cell>
          <cell r="B3787" t="str">
            <v>16</v>
          </cell>
          <cell r="C3787" t="str">
            <v>Montérégie</v>
          </cell>
          <cell r="D3787" t="str">
            <v>Williams(Curtis)</v>
          </cell>
          <cell r="F3787" t="str">
            <v>729, chemin de Frost Village</v>
          </cell>
          <cell r="G3787" t="str">
            <v>Shefford</v>
          </cell>
          <cell r="H3787" t="str">
            <v>J2M1C1</v>
          </cell>
          <cell r="I3787">
            <v>450</v>
          </cell>
          <cell r="J3787">
            <v>5390243</v>
          </cell>
          <cell r="K3787">
            <v>23</v>
          </cell>
          <cell r="M3787">
            <v>23</v>
          </cell>
        </row>
        <row r="3788">
          <cell r="A3788">
            <v>1599745</v>
          </cell>
          <cell r="B3788" t="str">
            <v>07</v>
          </cell>
          <cell r="C3788" t="str">
            <v>Outaouais</v>
          </cell>
          <cell r="D3788" t="str">
            <v>Flannery(Carl)</v>
          </cell>
          <cell r="E3788" t="str">
            <v>Flannery(Carl)</v>
          </cell>
          <cell r="F3788" t="str">
            <v>106, route 105</v>
          </cell>
          <cell r="G3788" t="str">
            <v>Venosta</v>
          </cell>
          <cell r="H3788" t="str">
            <v>J0X3E0</v>
          </cell>
          <cell r="I3788">
            <v>819</v>
          </cell>
          <cell r="J3788">
            <v>4673504</v>
          </cell>
          <cell r="K3788">
            <v>17</v>
          </cell>
          <cell r="M3788">
            <v>17</v>
          </cell>
        </row>
        <row r="3789">
          <cell r="A3789">
            <v>1599901</v>
          </cell>
          <cell r="B3789" t="str">
            <v>07</v>
          </cell>
          <cell r="C3789" t="str">
            <v>Outaouais</v>
          </cell>
          <cell r="D3789" t="str">
            <v>Picard(Olivier)</v>
          </cell>
          <cell r="E3789" t="str">
            <v>Picard(Olivier)</v>
          </cell>
          <cell r="F3789" t="str">
            <v>route 105</v>
          </cell>
          <cell r="G3789" t="str">
            <v>Low</v>
          </cell>
          <cell r="H3789" t="str">
            <v>J0X3E0</v>
          </cell>
          <cell r="I3789">
            <v>819</v>
          </cell>
          <cell r="J3789">
            <v>4223465</v>
          </cell>
          <cell r="K3789">
            <v>21</v>
          </cell>
          <cell r="M3789">
            <v>21</v>
          </cell>
        </row>
        <row r="3790">
          <cell r="A3790">
            <v>1600055</v>
          </cell>
          <cell r="B3790" t="str">
            <v>07</v>
          </cell>
          <cell r="C3790" t="str">
            <v>Outaouais</v>
          </cell>
          <cell r="D3790" t="str">
            <v>Jean(Léo St-)</v>
          </cell>
          <cell r="F3790" t="str">
            <v>483, chemin de Montréal</v>
          </cell>
          <cell r="G3790" t="str">
            <v>Gatineau</v>
          </cell>
          <cell r="H3790" t="str">
            <v>J8M1V6</v>
          </cell>
          <cell r="I3790">
            <v>819</v>
          </cell>
          <cell r="J3790">
            <v>9863831</v>
          </cell>
          <cell r="K3790">
            <v>14</v>
          </cell>
          <cell r="L3790">
            <v>3230</v>
          </cell>
          <cell r="M3790">
            <v>15</v>
          </cell>
          <cell r="N3790">
            <v>3549</v>
          </cell>
        </row>
        <row r="3791">
          <cell r="A3791">
            <v>1600113</v>
          </cell>
          <cell r="B3791" t="str">
            <v>07</v>
          </cell>
          <cell r="C3791" t="str">
            <v>Outaouais</v>
          </cell>
          <cell r="D3791" t="str">
            <v>Haldeman(Paul)</v>
          </cell>
          <cell r="F3791" t="str">
            <v>C.P. 388</v>
          </cell>
          <cell r="G3791" t="str">
            <v>Campbell's Bay</v>
          </cell>
          <cell r="H3791" t="str">
            <v>J0X1K0</v>
          </cell>
          <cell r="I3791">
            <v>819</v>
          </cell>
          <cell r="J3791">
            <v>6485192</v>
          </cell>
          <cell r="K3791">
            <v>48</v>
          </cell>
          <cell r="L3791">
            <v>5384</v>
          </cell>
          <cell r="M3791">
            <v>61</v>
          </cell>
          <cell r="N3791">
            <v>8427</v>
          </cell>
        </row>
        <row r="3792">
          <cell r="A3792">
            <v>1600121</v>
          </cell>
          <cell r="B3792" t="str">
            <v>07</v>
          </cell>
          <cell r="C3792" t="str">
            <v>Outaouais</v>
          </cell>
          <cell r="D3792" t="str">
            <v>Francoeur(Ken)</v>
          </cell>
          <cell r="F3792" t="str">
            <v>176, ch. Tre-Carré, Fort-Coulonge, RR1</v>
          </cell>
          <cell r="G3792" t="str">
            <v>Mansfield-et-Pontefract</v>
          </cell>
          <cell r="H3792" t="str">
            <v>J0X1V0</v>
          </cell>
          <cell r="I3792">
            <v>819</v>
          </cell>
          <cell r="J3792">
            <v>6833303</v>
          </cell>
          <cell r="K3792">
            <v>80</v>
          </cell>
          <cell r="M3792">
            <v>80</v>
          </cell>
          <cell r="N3792">
            <v>17267</v>
          </cell>
        </row>
        <row r="3793">
          <cell r="A3793">
            <v>1600139</v>
          </cell>
          <cell r="B3793" t="str">
            <v>07</v>
          </cell>
          <cell r="C3793" t="str">
            <v>Outaouais</v>
          </cell>
          <cell r="D3793" t="str">
            <v>Hale(Ivan A.)</v>
          </cell>
          <cell r="F3793" t="str">
            <v>1001, route 105</v>
          </cell>
          <cell r="G3793" t="str">
            <v>La Pèche</v>
          </cell>
          <cell r="H3793" t="str">
            <v>J0X1A0</v>
          </cell>
          <cell r="I3793">
            <v>819</v>
          </cell>
          <cell r="J3793">
            <v>4592264</v>
          </cell>
          <cell r="K3793">
            <v>43</v>
          </cell>
          <cell r="L3793">
            <v>680</v>
          </cell>
          <cell r="M3793">
            <v>45</v>
          </cell>
        </row>
        <row r="3794">
          <cell r="A3794">
            <v>1600287</v>
          </cell>
          <cell r="B3794" t="str">
            <v>15</v>
          </cell>
          <cell r="C3794" t="str">
            <v>Laurentides</v>
          </cell>
          <cell r="D3794" t="str">
            <v>Heafey(Michel)</v>
          </cell>
          <cell r="F3794" t="str">
            <v>4800, route 117</v>
          </cell>
          <cell r="G3794" t="str">
            <v>Nominingue</v>
          </cell>
          <cell r="H3794" t="str">
            <v>J0W1R0</v>
          </cell>
          <cell r="I3794">
            <v>819</v>
          </cell>
          <cell r="J3794">
            <v>2757595</v>
          </cell>
          <cell r="K3794">
            <v>50</v>
          </cell>
          <cell r="L3794">
            <v>5677</v>
          </cell>
          <cell r="M3794">
            <v>43</v>
          </cell>
          <cell r="N3794">
            <v>11049</v>
          </cell>
        </row>
        <row r="3795">
          <cell r="A3795">
            <v>1600295</v>
          </cell>
          <cell r="B3795" t="str">
            <v>07</v>
          </cell>
          <cell r="C3795" t="str">
            <v>Outaouais</v>
          </cell>
          <cell r="D3795" t="str">
            <v>Heafey(Robert)</v>
          </cell>
          <cell r="E3795" t="str">
            <v>Heafey(Robert)</v>
          </cell>
          <cell r="F3795" t="str">
            <v>84, promenade des Eaux</v>
          </cell>
          <cell r="G3795" t="str">
            <v>Maniwaki</v>
          </cell>
          <cell r="H3795" t="str">
            <v>J9E3A9</v>
          </cell>
          <cell r="I3795">
            <v>819</v>
          </cell>
          <cell r="J3795">
            <v>4494692</v>
          </cell>
          <cell r="K3795">
            <v>39</v>
          </cell>
          <cell r="L3795">
            <v>4460</v>
          </cell>
          <cell r="M3795">
            <v>39</v>
          </cell>
          <cell r="N3795">
            <v>227</v>
          </cell>
        </row>
        <row r="3796">
          <cell r="A3796">
            <v>1600329</v>
          </cell>
          <cell r="B3796" t="str">
            <v>07</v>
          </cell>
          <cell r="C3796" t="str">
            <v>Outaouais</v>
          </cell>
          <cell r="D3796" t="str">
            <v>Higgins(Robert)</v>
          </cell>
          <cell r="F3796" t="str">
            <v>1887, chemin de la Montagne</v>
          </cell>
          <cell r="G3796" t="str">
            <v>Pontiac</v>
          </cell>
          <cell r="H3796" t="str">
            <v>J0X2G0</v>
          </cell>
          <cell r="I3796">
            <v>819</v>
          </cell>
          <cell r="J3796">
            <v>4552471</v>
          </cell>
          <cell r="K3796">
            <v>60</v>
          </cell>
          <cell r="L3796">
            <v>13499</v>
          </cell>
          <cell r="M3796">
            <v>59</v>
          </cell>
          <cell r="N3796">
            <v>9926</v>
          </cell>
        </row>
        <row r="3797">
          <cell r="A3797">
            <v>1600410</v>
          </cell>
          <cell r="B3797" t="str">
            <v>07</v>
          </cell>
          <cell r="C3797" t="str">
            <v>Outaouais</v>
          </cell>
          <cell r="D3797" t="str">
            <v>Gabie(Donald)</v>
          </cell>
          <cell r="F3797" t="str">
            <v>226 Highway 105, Box 74</v>
          </cell>
          <cell r="G3797" t="str">
            <v>Kazabazua</v>
          </cell>
          <cell r="H3797" t="str">
            <v>J0X1X0</v>
          </cell>
          <cell r="I3797">
            <v>819</v>
          </cell>
          <cell r="J3797">
            <v>4675278</v>
          </cell>
          <cell r="K3797">
            <v>34</v>
          </cell>
          <cell r="L3797">
            <v>2610</v>
          </cell>
          <cell r="M3797">
            <v>37</v>
          </cell>
          <cell r="N3797">
            <v>4693</v>
          </cell>
        </row>
        <row r="3798">
          <cell r="A3798">
            <v>1600451</v>
          </cell>
          <cell r="B3798" t="str">
            <v>07</v>
          </cell>
          <cell r="C3798" t="str">
            <v>Outaouais</v>
          </cell>
          <cell r="D3798" t="str">
            <v>Gabie(Kenneth)</v>
          </cell>
          <cell r="F3798" t="str">
            <v>546, la Chute Road, Box 71</v>
          </cell>
          <cell r="G3798" t="str">
            <v>Lac-Sainte-Marie</v>
          </cell>
          <cell r="H3798" t="str">
            <v>J0X1Z0</v>
          </cell>
          <cell r="I3798">
            <v>819</v>
          </cell>
          <cell r="J3798">
            <v>4672442</v>
          </cell>
          <cell r="K3798">
            <v>10</v>
          </cell>
          <cell r="L3798">
            <v>558</v>
          </cell>
        </row>
        <row r="3799">
          <cell r="A3799">
            <v>1600535</v>
          </cell>
          <cell r="B3799" t="str">
            <v>07</v>
          </cell>
          <cell r="C3799" t="str">
            <v>Outaouais</v>
          </cell>
          <cell r="D3799" t="str">
            <v>Horner(Henry)</v>
          </cell>
          <cell r="F3799" t="str">
            <v>C441, 7th Line</v>
          </cell>
          <cell r="G3799" t="str">
            <v>Shawville</v>
          </cell>
          <cell r="H3799" t="str">
            <v>J0X2Y0</v>
          </cell>
          <cell r="I3799">
            <v>819</v>
          </cell>
          <cell r="J3799">
            <v>6476780</v>
          </cell>
          <cell r="K3799">
            <v>27</v>
          </cell>
          <cell r="L3799">
            <v>5450</v>
          </cell>
          <cell r="M3799">
            <v>26</v>
          </cell>
        </row>
        <row r="3800">
          <cell r="A3800">
            <v>1600550</v>
          </cell>
          <cell r="B3800" t="str">
            <v>07</v>
          </cell>
          <cell r="C3800" t="str">
            <v>Outaouais</v>
          </cell>
          <cell r="D3800" t="str">
            <v>Horner(Keith)</v>
          </cell>
          <cell r="E3800" t="str">
            <v>Horner(Keith)</v>
          </cell>
          <cell r="F3800" t="str">
            <v>R.R. 5 Box 81</v>
          </cell>
          <cell r="G3800" t="str">
            <v>Shawville</v>
          </cell>
          <cell r="H3800" t="str">
            <v>J0X2Y0</v>
          </cell>
          <cell r="I3800">
            <v>819</v>
          </cell>
          <cell r="J3800">
            <v>6482769</v>
          </cell>
          <cell r="K3800">
            <v>75</v>
          </cell>
          <cell r="L3800">
            <v>16040</v>
          </cell>
          <cell r="M3800">
            <v>75</v>
          </cell>
          <cell r="N3800">
            <v>12450</v>
          </cell>
        </row>
        <row r="3801">
          <cell r="A3801">
            <v>1600568</v>
          </cell>
          <cell r="B3801" t="str">
            <v>07</v>
          </cell>
          <cell r="C3801" t="str">
            <v>Outaouais</v>
          </cell>
          <cell r="D3801" t="str">
            <v>Gagnon(Douglas)</v>
          </cell>
          <cell r="F3801" t="str">
            <v>R.R.2, 1678 Chapeau-Sheenboro Road</v>
          </cell>
          <cell r="G3801" t="str">
            <v>l'isle-aux-Allumettes</v>
          </cell>
          <cell r="H3801" t="str">
            <v>J0X1M0</v>
          </cell>
          <cell r="I3801">
            <v>819</v>
          </cell>
          <cell r="J3801">
            <v>6892809</v>
          </cell>
          <cell r="K3801">
            <v>34</v>
          </cell>
          <cell r="L3801">
            <v>340</v>
          </cell>
          <cell r="M3801">
            <v>34</v>
          </cell>
          <cell r="N3801">
            <v>5711</v>
          </cell>
        </row>
        <row r="3802">
          <cell r="A3802">
            <v>1600626</v>
          </cell>
          <cell r="B3802" t="str">
            <v>07</v>
          </cell>
          <cell r="C3802" t="str">
            <v>Outaouais</v>
          </cell>
          <cell r="D3802" t="str">
            <v>Gagnon(Hedley)</v>
          </cell>
          <cell r="F3802" t="str">
            <v>31, ch. de l'Aigle</v>
          </cell>
          <cell r="G3802" t="str">
            <v>Montcerf-Lytton</v>
          </cell>
          <cell r="H3802" t="str">
            <v>J0W1N0</v>
          </cell>
          <cell r="I3802">
            <v>819</v>
          </cell>
          <cell r="J3802">
            <v>4493696</v>
          </cell>
          <cell r="K3802">
            <v>14</v>
          </cell>
          <cell r="L3802">
            <v>4361</v>
          </cell>
        </row>
        <row r="3803">
          <cell r="A3803">
            <v>1600642</v>
          </cell>
          <cell r="B3803" t="str">
            <v>01</v>
          </cell>
          <cell r="C3803" t="str">
            <v>Bas-Saint-Laurent</v>
          </cell>
          <cell r="D3803" t="str">
            <v>D'Amours(Bruno)</v>
          </cell>
          <cell r="F3803" t="str">
            <v>40, rang 3 Ouest</v>
          </cell>
          <cell r="G3803" t="str">
            <v>Trois-Pistoles</v>
          </cell>
          <cell r="H3803" t="str">
            <v>G0L4K0</v>
          </cell>
          <cell r="I3803">
            <v>418</v>
          </cell>
          <cell r="J3803">
            <v>8513021</v>
          </cell>
          <cell r="K3803">
            <v>32</v>
          </cell>
          <cell r="L3803">
            <v>7292</v>
          </cell>
          <cell r="M3803">
            <v>32</v>
          </cell>
          <cell r="N3803">
            <v>4076</v>
          </cell>
        </row>
        <row r="3804">
          <cell r="A3804">
            <v>1600758</v>
          </cell>
          <cell r="B3804" t="str">
            <v>07</v>
          </cell>
          <cell r="C3804" t="str">
            <v>Outaouais</v>
          </cell>
          <cell r="D3804" t="str">
            <v>Gainsford(Brian)</v>
          </cell>
          <cell r="F3804" t="str">
            <v>330 Hwy 105, R.R. 3</v>
          </cell>
          <cell r="G3804" t="str">
            <v>Gracefield</v>
          </cell>
          <cell r="H3804" t="str">
            <v>J0X1W0</v>
          </cell>
          <cell r="I3804">
            <v>819</v>
          </cell>
          <cell r="J3804">
            <v>4632082</v>
          </cell>
          <cell r="K3804">
            <v>45</v>
          </cell>
          <cell r="M3804">
            <v>45</v>
          </cell>
        </row>
        <row r="3805">
          <cell r="A3805">
            <v>1600774</v>
          </cell>
          <cell r="B3805" t="str">
            <v>07</v>
          </cell>
          <cell r="C3805" t="str">
            <v>Outaouais</v>
          </cell>
          <cell r="D3805" t="str">
            <v>Gainsford(Lionel)</v>
          </cell>
          <cell r="F3805" t="str">
            <v>330 Highway 105, R.R. 3</v>
          </cell>
          <cell r="G3805" t="str">
            <v>Gracefield</v>
          </cell>
          <cell r="H3805" t="str">
            <v>J0X1W0</v>
          </cell>
          <cell r="I3805">
            <v>819</v>
          </cell>
          <cell r="J3805">
            <v>4632082</v>
          </cell>
          <cell r="K3805">
            <v>62</v>
          </cell>
          <cell r="M3805">
            <v>62</v>
          </cell>
        </row>
        <row r="3806">
          <cell r="A3806">
            <v>1600782</v>
          </cell>
          <cell r="B3806" t="str">
            <v>07</v>
          </cell>
          <cell r="C3806" t="str">
            <v>Outaouais</v>
          </cell>
          <cell r="D3806" t="str">
            <v>Galipeau(André)</v>
          </cell>
          <cell r="E3806" t="str">
            <v>Galipeau(André)</v>
          </cell>
          <cell r="F3806" t="str">
            <v>5 chemin Entrée Sud</v>
          </cell>
          <cell r="G3806" t="str">
            <v>Messines</v>
          </cell>
          <cell r="H3806" t="str">
            <v>J0X2J0</v>
          </cell>
          <cell r="I3806">
            <v>819</v>
          </cell>
          <cell r="J3806">
            <v>4652472</v>
          </cell>
          <cell r="K3806">
            <v>17</v>
          </cell>
          <cell r="L3806">
            <v>340</v>
          </cell>
          <cell r="M3806">
            <v>15</v>
          </cell>
          <cell r="N3806">
            <v>262</v>
          </cell>
        </row>
        <row r="3807">
          <cell r="A3807">
            <v>1601020</v>
          </cell>
          <cell r="B3807" t="str">
            <v>07</v>
          </cell>
          <cell r="C3807" t="str">
            <v>Outaouais</v>
          </cell>
          <cell r="D3807" t="str">
            <v>Hubert(Succession Julien)</v>
          </cell>
          <cell r="E3807" t="str">
            <v>Hubert(Jocelyn)</v>
          </cell>
          <cell r="F3807" t="str">
            <v>432, Ste Anne</v>
          </cell>
          <cell r="G3807" t="str">
            <v>Maniwaki</v>
          </cell>
          <cell r="H3807" t="str">
            <v>J9E1J6</v>
          </cell>
          <cell r="I3807">
            <v>819</v>
          </cell>
          <cell r="J3807">
            <v>4496306</v>
          </cell>
          <cell r="K3807">
            <v>31</v>
          </cell>
          <cell r="L3807">
            <v>1404</v>
          </cell>
          <cell r="M3807">
            <v>29</v>
          </cell>
          <cell r="N3807">
            <v>4393</v>
          </cell>
        </row>
        <row r="3808">
          <cell r="A3808">
            <v>1601079</v>
          </cell>
          <cell r="B3808" t="str">
            <v>07</v>
          </cell>
          <cell r="C3808" t="str">
            <v>Outaouais</v>
          </cell>
          <cell r="D3808" t="str">
            <v>Huckabone(William)</v>
          </cell>
          <cell r="F3808" t="str">
            <v>117 Huckabone Road</v>
          </cell>
          <cell r="G3808" t="str">
            <v>Bryson</v>
          </cell>
          <cell r="H3808" t="str">
            <v>J0X1H0</v>
          </cell>
          <cell r="I3808">
            <v>819</v>
          </cell>
          <cell r="J3808">
            <v>6473944</v>
          </cell>
          <cell r="K3808">
            <v>43</v>
          </cell>
          <cell r="L3808">
            <v>4288</v>
          </cell>
          <cell r="M3808">
            <v>42</v>
          </cell>
          <cell r="N3808">
            <v>12984</v>
          </cell>
        </row>
        <row r="3809">
          <cell r="A3809">
            <v>1601202</v>
          </cell>
          <cell r="B3809" t="str">
            <v>07</v>
          </cell>
          <cell r="C3809" t="str">
            <v>Outaouais</v>
          </cell>
          <cell r="D3809" t="str">
            <v>Guire(Charles Mc)</v>
          </cell>
          <cell r="F3809" t="str">
            <v>6899, Highway 148, R.R. 4, Chapeau</v>
          </cell>
          <cell r="G3809" t="str">
            <v>l'isle-aux-Allumettes</v>
          </cell>
          <cell r="H3809" t="str">
            <v>J0X1M0</v>
          </cell>
          <cell r="I3809">
            <v>819</v>
          </cell>
          <cell r="J3809">
            <v>6892094</v>
          </cell>
          <cell r="K3809">
            <v>28</v>
          </cell>
          <cell r="M3809">
            <v>24</v>
          </cell>
        </row>
        <row r="3810">
          <cell r="A3810">
            <v>1601210</v>
          </cell>
          <cell r="B3810" t="str">
            <v>07</v>
          </cell>
          <cell r="C3810" t="str">
            <v>Outaouais</v>
          </cell>
          <cell r="D3810" t="str">
            <v>Gauthier(Claude)</v>
          </cell>
          <cell r="F3810" t="str">
            <v>955, route 148 Ouest, Lochaber ouest</v>
          </cell>
          <cell r="G3810" t="str">
            <v>Thurso</v>
          </cell>
          <cell r="H3810" t="str">
            <v>J0X3B0</v>
          </cell>
          <cell r="I3810">
            <v>819</v>
          </cell>
          <cell r="J3810">
            <v>9862238</v>
          </cell>
          <cell r="K3810">
            <v>18</v>
          </cell>
          <cell r="L3810">
            <v>2012</v>
          </cell>
          <cell r="M3810">
            <v>18</v>
          </cell>
          <cell r="N3810">
            <v>3632</v>
          </cell>
        </row>
        <row r="3811">
          <cell r="A3811">
            <v>1601236</v>
          </cell>
          <cell r="B3811" t="str">
            <v>07</v>
          </cell>
          <cell r="C3811" t="str">
            <v>Outaouais</v>
          </cell>
          <cell r="D3811" t="str">
            <v>Guire(Arthur Mc)</v>
          </cell>
          <cell r="F3811" t="str">
            <v>R.R. 4</v>
          </cell>
          <cell r="G3811" t="str">
            <v>l'isle-aux-Allumettes</v>
          </cell>
          <cell r="H3811" t="str">
            <v>J0X1M0</v>
          </cell>
          <cell r="I3811">
            <v>819</v>
          </cell>
          <cell r="J3811">
            <v>6895215</v>
          </cell>
          <cell r="K3811">
            <v>53</v>
          </cell>
          <cell r="L3811">
            <v>7893</v>
          </cell>
          <cell r="M3811">
            <v>53</v>
          </cell>
          <cell r="N3811">
            <v>14879</v>
          </cell>
        </row>
        <row r="3812">
          <cell r="A3812">
            <v>1601251</v>
          </cell>
          <cell r="B3812" t="str">
            <v>07</v>
          </cell>
          <cell r="C3812" t="str">
            <v>Outaouais</v>
          </cell>
          <cell r="D3812" t="str">
            <v>Gauthier(Gérard)</v>
          </cell>
          <cell r="F3812" t="str">
            <v>654, montée Binette, rang 7 Ouest</v>
          </cell>
          <cell r="G3812" t="str">
            <v>Lochaber</v>
          </cell>
          <cell r="H3812" t="str">
            <v>J0X3B0</v>
          </cell>
          <cell r="I3812">
            <v>819</v>
          </cell>
          <cell r="J3812">
            <v>9850001</v>
          </cell>
          <cell r="K3812">
            <v>13</v>
          </cell>
          <cell r="M3812">
            <v>15</v>
          </cell>
        </row>
        <row r="3813">
          <cell r="A3813">
            <v>1601293</v>
          </cell>
          <cell r="B3813" t="str">
            <v>07</v>
          </cell>
          <cell r="C3813" t="str">
            <v>Outaouais</v>
          </cell>
          <cell r="D3813" t="str">
            <v>Gauthier(Marcel)</v>
          </cell>
          <cell r="F3813" t="str">
            <v>26, ch. Couture</v>
          </cell>
          <cell r="G3813" t="str">
            <v>L'Ange-Gardien</v>
          </cell>
          <cell r="H3813" t="str">
            <v>J8L2W9</v>
          </cell>
          <cell r="I3813">
            <v>819</v>
          </cell>
          <cell r="J3813">
            <v>9862142</v>
          </cell>
          <cell r="K3813">
            <v>61</v>
          </cell>
          <cell r="L3813">
            <v>2014</v>
          </cell>
          <cell r="M3813">
            <v>64</v>
          </cell>
        </row>
        <row r="3814">
          <cell r="A3814">
            <v>1601319</v>
          </cell>
          <cell r="B3814" t="str">
            <v>07</v>
          </cell>
          <cell r="C3814" t="str">
            <v>Outaouais</v>
          </cell>
          <cell r="D3814" t="str">
            <v>Gauthier(Marcel)</v>
          </cell>
          <cell r="F3814" t="str">
            <v>2500, rang Cascades</v>
          </cell>
          <cell r="G3814" t="str">
            <v>Papineauville</v>
          </cell>
          <cell r="H3814" t="str">
            <v>J0V1R0</v>
          </cell>
          <cell r="I3814">
            <v>819</v>
          </cell>
          <cell r="J3814">
            <v>4276744</v>
          </cell>
          <cell r="K3814">
            <v>13</v>
          </cell>
          <cell r="L3814">
            <v>2126</v>
          </cell>
          <cell r="M3814">
            <v>16</v>
          </cell>
          <cell r="N3814">
            <v>2126</v>
          </cell>
        </row>
        <row r="3815">
          <cell r="A3815">
            <v>1601426</v>
          </cell>
          <cell r="B3815" t="str">
            <v>15</v>
          </cell>
          <cell r="C3815" t="str">
            <v>Laurentides</v>
          </cell>
          <cell r="D3815" t="str">
            <v>Grenier(Henri)</v>
          </cell>
          <cell r="F3815" t="str">
            <v>380, chemin H. Bondu</v>
          </cell>
          <cell r="G3815" t="str">
            <v>Notre-Dame-de-Pontmain</v>
          </cell>
          <cell r="H3815" t="str">
            <v>J0W1S0</v>
          </cell>
          <cell r="I3815">
            <v>819</v>
          </cell>
          <cell r="J3815">
            <v>5972495</v>
          </cell>
          <cell r="K3815">
            <v>34</v>
          </cell>
          <cell r="L3815">
            <v>1344</v>
          </cell>
          <cell r="M3815">
            <v>34</v>
          </cell>
          <cell r="N3815">
            <v>3265</v>
          </cell>
        </row>
        <row r="3816">
          <cell r="A3816">
            <v>1601574</v>
          </cell>
          <cell r="B3816" t="str">
            <v>12</v>
          </cell>
          <cell r="C3816" t="str">
            <v>Chaudière-Appalaches</v>
          </cell>
          <cell r="D3816" t="str">
            <v>Ferme Guy Bélanger inc.</v>
          </cell>
          <cell r="E3816" t="str">
            <v>Bélanger(Guy)</v>
          </cell>
          <cell r="F3816" t="str">
            <v>350, route Kennedy</v>
          </cell>
          <cell r="G3816" t="str">
            <v>Scott</v>
          </cell>
          <cell r="H3816" t="str">
            <v>G0S3G0</v>
          </cell>
          <cell r="I3816">
            <v>418</v>
          </cell>
          <cell r="J3816">
            <v>3876376</v>
          </cell>
          <cell r="K3816">
            <v>53</v>
          </cell>
          <cell r="L3816">
            <v>7405</v>
          </cell>
          <cell r="M3816">
            <v>47</v>
          </cell>
          <cell r="N3816">
            <v>7778</v>
          </cell>
        </row>
        <row r="3817">
          <cell r="A3817">
            <v>1601624</v>
          </cell>
          <cell r="B3817" t="str">
            <v>07</v>
          </cell>
          <cell r="C3817" t="str">
            <v>Outaouais</v>
          </cell>
          <cell r="D3817" t="str">
            <v>Gauvreau(Hector)</v>
          </cell>
          <cell r="F3817" t="str">
            <v>171 Cité des Jeunes</v>
          </cell>
          <cell r="G3817" t="str">
            <v>Gatineau</v>
          </cell>
          <cell r="H3817" t="str">
            <v>J8Y6M2</v>
          </cell>
          <cell r="I3817">
            <v>819</v>
          </cell>
          <cell r="J3817">
            <v>7705115</v>
          </cell>
          <cell r="K3817">
            <v>21</v>
          </cell>
          <cell r="L3817">
            <v>2268</v>
          </cell>
          <cell r="M3817">
            <v>26</v>
          </cell>
          <cell r="N3817">
            <v>4761</v>
          </cell>
        </row>
        <row r="3818">
          <cell r="A3818">
            <v>1601707</v>
          </cell>
          <cell r="B3818" t="str">
            <v>08</v>
          </cell>
          <cell r="C3818" t="str">
            <v>Abitibi-Témiscamingue</v>
          </cell>
          <cell r="D3818" t="str">
            <v>Baribeau(Louis)</v>
          </cell>
          <cell r="F3818" t="str">
            <v>148, chemin St-Luc</v>
          </cell>
          <cell r="G3818" t="str">
            <v>La Motte</v>
          </cell>
          <cell r="H3818" t="str">
            <v>J0Y1T0</v>
          </cell>
          <cell r="I3818">
            <v>819</v>
          </cell>
          <cell r="J3818">
            <v>7323910</v>
          </cell>
          <cell r="K3818">
            <v>45</v>
          </cell>
          <cell r="M3818">
            <v>43</v>
          </cell>
          <cell r="N3818">
            <v>6450</v>
          </cell>
        </row>
        <row r="3819">
          <cell r="A3819">
            <v>1601988</v>
          </cell>
          <cell r="B3819" t="str">
            <v>08</v>
          </cell>
          <cell r="C3819" t="str">
            <v>Abitibi-Témiscamingue</v>
          </cell>
          <cell r="D3819" t="str">
            <v>Martineau(René)</v>
          </cell>
          <cell r="F3819" t="str">
            <v>236, route 109</v>
          </cell>
          <cell r="G3819" t="str">
            <v>La Motte</v>
          </cell>
          <cell r="H3819" t="str">
            <v>J0Y1T0</v>
          </cell>
          <cell r="I3819">
            <v>819</v>
          </cell>
          <cell r="J3819">
            <v>7326741</v>
          </cell>
          <cell r="K3819">
            <v>22</v>
          </cell>
          <cell r="L3819">
            <v>1701</v>
          </cell>
          <cell r="M3819">
            <v>22</v>
          </cell>
          <cell r="N3819">
            <v>1701</v>
          </cell>
        </row>
        <row r="3820">
          <cell r="A3820">
            <v>1602085</v>
          </cell>
          <cell r="B3820" t="str">
            <v>07</v>
          </cell>
          <cell r="C3820" t="str">
            <v>Outaouais</v>
          </cell>
          <cell r="D3820" t="str">
            <v>Graveline(Donald)</v>
          </cell>
          <cell r="F3820" t="str">
            <v>80, 8Th Line Road</v>
          </cell>
          <cell r="G3820" t="str">
            <v>Campbell's Bay</v>
          </cell>
          <cell r="H3820" t="str">
            <v>J0X1K0</v>
          </cell>
          <cell r="I3820">
            <v>819</v>
          </cell>
          <cell r="J3820">
            <v>6482662</v>
          </cell>
          <cell r="K3820">
            <v>55</v>
          </cell>
          <cell r="M3820">
            <v>56</v>
          </cell>
          <cell r="N3820">
            <v>4958</v>
          </cell>
        </row>
        <row r="3821">
          <cell r="A3821">
            <v>1602127</v>
          </cell>
          <cell r="B3821" t="str">
            <v>07</v>
          </cell>
          <cell r="C3821" t="str">
            <v>Outaouais</v>
          </cell>
          <cell r="D3821" t="str">
            <v>Graveline(Bernard)</v>
          </cell>
          <cell r="E3821" t="str">
            <v>Fortin(Edith)</v>
          </cell>
          <cell r="F3821" t="str">
            <v>414, chemin Bois Franc</v>
          </cell>
          <cell r="G3821" t="str">
            <v>Mansfield-et-Pontefract</v>
          </cell>
          <cell r="H3821" t="str">
            <v>J0X1R0</v>
          </cell>
          <cell r="I3821">
            <v>819</v>
          </cell>
          <cell r="J3821">
            <v>6832708</v>
          </cell>
          <cell r="K3821">
            <v>45</v>
          </cell>
          <cell r="L3821">
            <v>2495</v>
          </cell>
          <cell r="M3821">
            <v>45</v>
          </cell>
          <cell r="N3821">
            <v>2495</v>
          </cell>
        </row>
        <row r="3822">
          <cell r="A3822">
            <v>1602390</v>
          </cell>
          <cell r="B3822" t="str">
            <v>17</v>
          </cell>
          <cell r="C3822" t="str">
            <v>Centre-du-Québec</v>
          </cell>
          <cell r="D3822" t="str">
            <v>Dujardin Gabrielle et Métivier Réal</v>
          </cell>
          <cell r="E3822" t="str">
            <v>Métivier(Réal)</v>
          </cell>
          <cell r="F3822" t="str">
            <v>1009, rang Brodeur</v>
          </cell>
          <cell r="G3822" t="str">
            <v>Saint-Eugène</v>
          </cell>
          <cell r="H3822" t="str">
            <v>J0C1J0</v>
          </cell>
          <cell r="I3822">
            <v>819</v>
          </cell>
          <cell r="J3822">
            <v>3960470</v>
          </cell>
          <cell r="K3822">
            <v>26</v>
          </cell>
          <cell r="L3822">
            <v>4971</v>
          </cell>
          <cell r="M3822">
            <v>19</v>
          </cell>
          <cell r="N3822">
            <v>5254</v>
          </cell>
        </row>
        <row r="3823">
          <cell r="A3823">
            <v>1602572</v>
          </cell>
          <cell r="B3823" t="str">
            <v>16</v>
          </cell>
          <cell r="C3823" t="str">
            <v>Montérégie</v>
          </cell>
          <cell r="D3823" t="str">
            <v>Warnock(Ian)</v>
          </cell>
          <cell r="F3823" t="str">
            <v>147, Jackson Road</v>
          </cell>
          <cell r="G3823" t="str">
            <v>Brome</v>
          </cell>
          <cell r="H3823" t="str">
            <v>J0E1K0</v>
          </cell>
          <cell r="I3823">
            <v>450</v>
          </cell>
          <cell r="J3823">
            <v>2430300</v>
          </cell>
          <cell r="K3823">
            <v>17</v>
          </cell>
          <cell r="L3823">
            <v>1093</v>
          </cell>
          <cell r="M3823">
            <v>17</v>
          </cell>
          <cell r="N3823">
            <v>2879</v>
          </cell>
        </row>
        <row r="3824">
          <cell r="A3824">
            <v>1602820</v>
          </cell>
          <cell r="B3824" t="str">
            <v>17</v>
          </cell>
          <cell r="C3824" t="str">
            <v>Centre-du-Québec</v>
          </cell>
          <cell r="D3824" t="str">
            <v>Ferme G.C. SENC</v>
          </cell>
          <cell r="E3824" t="str">
            <v>McNicoll(Ghislain)</v>
          </cell>
          <cell r="F3824" t="str">
            <v>20, route 155</v>
          </cell>
          <cell r="G3824" t="str">
            <v>Saint-Léonard-d'Aston</v>
          </cell>
          <cell r="H3824" t="str">
            <v>J0C1M0</v>
          </cell>
          <cell r="I3824">
            <v>819</v>
          </cell>
          <cell r="J3824">
            <v>3362895</v>
          </cell>
          <cell r="K3824">
            <v>70</v>
          </cell>
          <cell r="L3824">
            <v>8110</v>
          </cell>
          <cell r="M3824">
            <v>138</v>
          </cell>
          <cell r="N3824">
            <v>27519</v>
          </cell>
        </row>
        <row r="3825">
          <cell r="A3825">
            <v>1602929</v>
          </cell>
          <cell r="B3825" t="str">
            <v>17</v>
          </cell>
          <cell r="C3825" t="str">
            <v>Centre-du-Québec</v>
          </cell>
          <cell r="D3825" t="str">
            <v>Ferme Garco S.E.N.C.</v>
          </cell>
          <cell r="E3825" t="str">
            <v>Garneau(Guylaine)</v>
          </cell>
          <cell r="F3825" t="str">
            <v>395, des Cyprès</v>
          </cell>
          <cell r="G3825" t="str">
            <v>Saint-Sylvère</v>
          </cell>
          <cell r="H3825" t="str">
            <v>G0Z1H0</v>
          </cell>
          <cell r="I3825">
            <v>819</v>
          </cell>
          <cell r="J3825">
            <v>3672764</v>
          </cell>
          <cell r="K3825">
            <v>65</v>
          </cell>
          <cell r="L3825">
            <v>2315</v>
          </cell>
          <cell r="M3825">
            <v>70</v>
          </cell>
          <cell r="N3825">
            <v>1862</v>
          </cell>
        </row>
        <row r="3826">
          <cell r="A3826">
            <v>1602986</v>
          </cell>
          <cell r="B3826" t="str">
            <v>17</v>
          </cell>
          <cell r="C3826" t="str">
            <v>Centre-du-Québec</v>
          </cell>
          <cell r="D3826" t="str">
            <v>Ferme Martel et frères, S.E.N.C.</v>
          </cell>
          <cell r="E3826" t="str">
            <v>Martel(Claude)</v>
          </cell>
          <cell r="F3826" t="str">
            <v>4195, chemin des Bouvreuils</v>
          </cell>
          <cell r="G3826" t="str">
            <v>Bécancour</v>
          </cell>
          <cell r="H3826" t="str">
            <v>G9H4E4</v>
          </cell>
          <cell r="I3826">
            <v>819</v>
          </cell>
          <cell r="J3826">
            <v>2982470</v>
          </cell>
          <cell r="K3826">
            <v>43</v>
          </cell>
          <cell r="L3826">
            <v>5191</v>
          </cell>
          <cell r="M3826">
            <v>40</v>
          </cell>
          <cell r="N3826">
            <v>8545</v>
          </cell>
        </row>
        <row r="3827">
          <cell r="A3827">
            <v>1603232</v>
          </cell>
          <cell r="B3827" t="str">
            <v>17</v>
          </cell>
          <cell r="C3827" t="str">
            <v>Centre-du-Québec</v>
          </cell>
          <cell r="D3827" t="str">
            <v>Normand Gauthier inc.</v>
          </cell>
          <cell r="E3827" t="str">
            <v>Gauthier(Normand)</v>
          </cell>
          <cell r="F3827" t="str">
            <v>160, rang 9</v>
          </cell>
          <cell r="G3827" t="str">
            <v>Saint-Wenceslas</v>
          </cell>
          <cell r="H3827" t="str">
            <v>G0Z1J0</v>
          </cell>
          <cell r="I3827">
            <v>819</v>
          </cell>
          <cell r="J3827">
            <v>2247719</v>
          </cell>
          <cell r="K3827">
            <v>64</v>
          </cell>
          <cell r="L3827">
            <v>9463</v>
          </cell>
          <cell r="M3827">
            <v>28</v>
          </cell>
          <cell r="N3827">
            <v>1247</v>
          </cell>
        </row>
        <row r="3828">
          <cell r="A3828">
            <v>1606284</v>
          </cell>
          <cell r="B3828" t="str">
            <v>01</v>
          </cell>
          <cell r="C3828" t="str">
            <v>Bas-Saint-Laurent</v>
          </cell>
          <cell r="D3828" t="str">
            <v>Raymond(Guy)</v>
          </cell>
          <cell r="F3828" t="str">
            <v>187 rang 6 Est</v>
          </cell>
          <cell r="G3828" t="str">
            <v>Saint-Donat</v>
          </cell>
          <cell r="H3828" t="str">
            <v>G0K1L0</v>
          </cell>
          <cell r="I3828">
            <v>418</v>
          </cell>
          <cell r="J3828">
            <v>7395151</v>
          </cell>
          <cell r="K3828">
            <v>14</v>
          </cell>
          <cell r="L3828">
            <v>680</v>
          </cell>
        </row>
        <row r="3829">
          <cell r="A3829">
            <v>1606409</v>
          </cell>
          <cell r="B3829" t="str">
            <v>12</v>
          </cell>
          <cell r="C3829" t="str">
            <v>Chaudière-Appalaches</v>
          </cell>
          <cell r="D3829" t="str">
            <v>Côté(Gérard)</v>
          </cell>
          <cell r="E3829" t="str">
            <v>Côté(Gérard)</v>
          </cell>
          <cell r="F3829" t="str">
            <v>526 rue Des Rosiers</v>
          </cell>
          <cell r="G3829" t="str">
            <v>Thetford Mines</v>
          </cell>
          <cell r="H3829" t="str">
            <v>G6G1B2</v>
          </cell>
          <cell r="I3829">
            <v>418</v>
          </cell>
          <cell r="J3829">
            <v>3380420</v>
          </cell>
          <cell r="K3829">
            <v>24</v>
          </cell>
          <cell r="L3829">
            <v>2891</v>
          </cell>
          <cell r="M3829">
            <v>23</v>
          </cell>
          <cell r="N3829">
            <v>1916</v>
          </cell>
        </row>
        <row r="3830">
          <cell r="A3830">
            <v>1606706</v>
          </cell>
          <cell r="B3830" t="str">
            <v>04</v>
          </cell>
          <cell r="C3830" t="str">
            <v>Mauricie</v>
          </cell>
          <cell r="D3830" t="str">
            <v>Ferme Chapdelaine &amp; Fils SENC</v>
          </cell>
          <cell r="E3830" t="str">
            <v>Chapdelaine(Murielle)</v>
          </cell>
          <cell r="F3830" t="str">
            <v>3500, Grande Ligne</v>
          </cell>
          <cell r="G3830" t="str">
            <v>Saint-Paulin</v>
          </cell>
          <cell r="H3830" t="str">
            <v>J0K3G0</v>
          </cell>
          <cell r="I3830">
            <v>514</v>
          </cell>
          <cell r="J3830">
            <v>6423044</v>
          </cell>
          <cell r="K3830">
            <v>15</v>
          </cell>
          <cell r="M3830">
            <v>19</v>
          </cell>
        </row>
        <row r="3831">
          <cell r="A3831">
            <v>1608025</v>
          </cell>
          <cell r="B3831" t="str">
            <v>17</v>
          </cell>
          <cell r="C3831" t="str">
            <v>Centre-du-Québec</v>
          </cell>
          <cell r="D3831" t="str">
            <v>Nancy Meigs et Pascal Moreau</v>
          </cell>
          <cell r="E3831" t="str">
            <v>Moreau(Pascal)</v>
          </cell>
          <cell r="F3831" t="str">
            <v>1358, rang 8</v>
          </cell>
          <cell r="G3831" t="str">
            <v>Saint-Valère</v>
          </cell>
          <cell r="H3831" t="str">
            <v>G0P1M0</v>
          </cell>
          <cell r="I3831">
            <v>819</v>
          </cell>
          <cell r="J3831">
            <v>7512825</v>
          </cell>
          <cell r="K3831">
            <v>12</v>
          </cell>
          <cell r="L3831">
            <v>1897</v>
          </cell>
        </row>
        <row r="3832">
          <cell r="A3832">
            <v>1608926</v>
          </cell>
          <cell r="B3832" t="str">
            <v>17</v>
          </cell>
          <cell r="C3832" t="str">
            <v>Centre-du-Québec</v>
          </cell>
          <cell r="D3832" t="str">
            <v>Duplessis Micheline et Paris Yvan</v>
          </cell>
          <cell r="E3832" t="str">
            <v>Paris(Yvan)</v>
          </cell>
          <cell r="F3832" t="str">
            <v>462, route Boisvert</v>
          </cell>
          <cell r="G3832" t="str">
            <v>L'Avenir</v>
          </cell>
          <cell r="H3832" t="str">
            <v>J0C1B0</v>
          </cell>
          <cell r="I3832">
            <v>0</v>
          </cell>
          <cell r="J3832">
            <v>0</v>
          </cell>
          <cell r="N3832">
            <v>340</v>
          </cell>
        </row>
        <row r="3833">
          <cell r="A3833">
            <v>1610039</v>
          </cell>
          <cell r="B3833" t="str">
            <v>17</v>
          </cell>
          <cell r="C3833" t="str">
            <v>Centre-du-Québec</v>
          </cell>
          <cell r="D3833" t="str">
            <v>Beaudette(Raymond)</v>
          </cell>
          <cell r="F3833" t="str">
            <v>9675, boul Allard</v>
          </cell>
          <cell r="G3833" t="str">
            <v>Drummondville</v>
          </cell>
          <cell r="H3833" t="str">
            <v>J2A2T1</v>
          </cell>
          <cell r="I3833">
            <v>819</v>
          </cell>
          <cell r="J3833">
            <v>3942057</v>
          </cell>
          <cell r="K3833">
            <v>18</v>
          </cell>
          <cell r="L3833">
            <v>3100</v>
          </cell>
          <cell r="M3833">
            <v>20</v>
          </cell>
          <cell r="N3833">
            <v>318</v>
          </cell>
        </row>
        <row r="3834">
          <cell r="A3834">
            <v>1612100</v>
          </cell>
          <cell r="B3834" t="str">
            <v>16</v>
          </cell>
          <cell r="C3834" t="str">
            <v>Montérégie</v>
          </cell>
          <cell r="D3834" t="str">
            <v>Vaillancourt(Pauline)</v>
          </cell>
          <cell r="F3834" t="str">
            <v>685, Covey Hill</v>
          </cell>
          <cell r="G3834" t="str">
            <v>Havelock</v>
          </cell>
          <cell r="H3834" t="str">
            <v>J0S2C0</v>
          </cell>
          <cell r="I3834">
            <v>450</v>
          </cell>
          <cell r="J3834">
            <v>2472208</v>
          </cell>
          <cell r="K3834">
            <v>23</v>
          </cell>
          <cell r="L3834">
            <v>4075</v>
          </cell>
          <cell r="M3834">
            <v>20</v>
          </cell>
          <cell r="N3834">
            <v>4185</v>
          </cell>
        </row>
        <row r="3835">
          <cell r="A3835">
            <v>1612241</v>
          </cell>
          <cell r="B3835" t="str">
            <v>12</v>
          </cell>
          <cell r="C3835" t="str">
            <v>Chaudière-Appalaches</v>
          </cell>
          <cell r="D3835" t="str">
            <v>Bolduc(Paul-Eugène)</v>
          </cell>
          <cell r="F3835" t="str">
            <v>250, Rang 3 nord</v>
          </cell>
          <cell r="G3835" t="str">
            <v>Saint-Victor</v>
          </cell>
          <cell r="H3835" t="str">
            <v>G0M2B0</v>
          </cell>
          <cell r="I3835">
            <v>418</v>
          </cell>
          <cell r="J3835">
            <v>5883523</v>
          </cell>
          <cell r="K3835">
            <v>14</v>
          </cell>
          <cell r="L3835">
            <v>707</v>
          </cell>
        </row>
        <row r="3836">
          <cell r="A3836">
            <v>1612332</v>
          </cell>
          <cell r="B3836" t="str">
            <v>07</v>
          </cell>
          <cell r="C3836" t="str">
            <v>Outaouais</v>
          </cell>
          <cell r="D3836" t="str">
            <v>Mongeon(Michel)</v>
          </cell>
          <cell r="F3836" t="str">
            <v>1160, chemin Filion, R.R. 1</v>
          </cell>
          <cell r="G3836" t="str">
            <v>L'Ange-Gardien</v>
          </cell>
          <cell r="H3836" t="str">
            <v>J8L2W7</v>
          </cell>
          <cell r="I3836">
            <v>819</v>
          </cell>
          <cell r="J3836">
            <v>2815109</v>
          </cell>
          <cell r="K3836">
            <v>15</v>
          </cell>
          <cell r="M3836">
            <v>17</v>
          </cell>
        </row>
        <row r="3837">
          <cell r="A3837">
            <v>1771146</v>
          </cell>
          <cell r="B3837" t="str">
            <v>16</v>
          </cell>
          <cell r="C3837" t="str">
            <v>Montérégie</v>
          </cell>
          <cell r="D3837" t="str">
            <v>Les Fermes Recklies S.E.N.C.</v>
          </cell>
          <cell r="E3837" t="str">
            <v>Recklies(George O.)</v>
          </cell>
          <cell r="F3837" t="str">
            <v>932, 1st Concession</v>
          </cell>
          <cell r="G3837" t="str">
            <v>Hinchinbrooke</v>
          </cell>
          <cell r="H3837" t="str">
            <v>J0S1A0</v>
          </cell>
          <cell r="I3837">
            <v>450</v>
          </cell>
          <cell r="J3837">
            <v>2644407</v>
          </cell>
          <cell r="K3837">
            <v>67</v>
          </cell>
          <cell r="L3837">
            <v>10841</v>
          </cell>
          <cell r="M3837">
            <v>68</v>
          </cell>
          <cell r="N3837">
            <v>12086</v>
          </cell>
        </row>
        <row r="3838">
          <cell r="A3838">
            <v>1782622</v>
          </cell>
          <cell r="B3838" t="str">
            <v>11</v>
          </cell>
          <cell r="C3838" t="str">
            <v>Gaspésie-Iles-de-la-Madeleine</v>
          </cell>
          <cell r="D3838" t="str">
            <v>Burns &amp; William Budd</v>
          </cell>
          <cell r="E3838" t="str">
            <v>Budd(William)</v>
          </cell>
          <cell r="F3838" t="str">
            <v>225, chemin Campbell, C.P. 4</v>
          </cell>
          <cell r="G3838" t="str">
            <v>New-Richmond</v>
          </cell>
          <cell r="H3838" t="str">
            <v>G0C2B0</v>
          </cell>
          <cell r="I3838">
            <v>418</v>
          </cell>
          <cell r="J3838">
            <v>3924766</v>
          </cell>
          <cell r="K3838">
            <v>46</v>
          </cell>
          <cell r="L3838">
            <v>4726</v>
          </cell>
          <cell r="M3838">
            <v>45</v>
          </cell>
          <cell r="N3838">
            <v>454</v>
          </cell>
        </row>
        <row r="3839">
          <cell r="A3839">
            <v>1786458</v>
          </cell>
          <cell r="B3839" t="str">
            <v>01</v>
          </cell>
          <cell r="C3839" t="str">
            <v>Bas-Saint-Laurent</v>
          </cell>
          <cell r="D3839" t="str">
            <v>Abattoir Bérubé enr.</v>
          </cell>
          <cell r="E3839" t="str">
            <v>Bérubé(Gabriel)</v>
          </cell>
          <cell r="F3839" t="str">
            <v>200 rue Principale</v>
          </cell>
          <cell r="G3839" t="str">
            <v>Saint-Arsène</v>
          </cell>
          <cell r="H3839" t="str">
            <v>G0L2K0</v>
          </cell>
          <cell r="I3839">
            <v>418</v>
          </cell>
          <cell r="J3839">
            <v>8622636</v>
          </cell>
          <cell r="K3839">
            <v>34</v>
          </cell>
          <cell r="L3839">
            <v>3208</v>
          </cell>
          <cell r="M3839">
            <v>32</v>
          </cell>
          <cell r="N3839">
            <v>8059</v>
          </cell>
        </row>
        <row r="3840">
          <cell r="A3840">
            <v>1786714</v>
          </cell>
          <cell r="B3840" t="str">
            <v>01</v>
          </cell>
          <cell r="C3840" t="str">
            <v>Bas-Saint-Laurent</v>
          </cell>
          <cell r="D3840" t="str">
            <v>Plourde(Élise)</v>
          </cell>
          <cell r="F3840" t="str">
            <v>83 rang Chénard</v>
          </cell>
          <cell r="G3840" t="str">
            <v>Saint-Gabriel-Lalemant</v>
          </cell>
          <cell r="H3840" t="str">
            <v>G0L3E0</v>
          </cell>
          <cell r="I3840">
            <v>418</v>
          </cell>
          <cell r="J3840">
            <v>8523019</v>
          </cell>
          <cell r="K3840">
            <v>34</v>
          </cell>
          <cell r="L3840">
            <v>5941</v>
          </cell>
          <cell r="M3840">
            <v>33</v>
          </cell>
          <cell r="N3840">
            <v>1335</v>
          </cell>
        </row>
        <row r="3841">
          <cell r="A3841">
            <v>1787845</v>
          </cell>
          <cell r="B3841" t="str">
            <v>05</v>
          </cell>
          <cell r="C3841" t="str">
            <v>Estrie</v>
          </cell>
          <cell r="D3841" t="str">
            <v>Joyal(Denise)</v>
          </cell>
          <cell r="F3841" t="str">
            <v>55, Route 255 Nord</v>
          </cell>
          <cell r="G3841" t="str">
            <v>Bishopton</v>
          </cell>
          <cell r="H3841" t="str">
            <v>J0B1G0</v>
          </cell>
          <cell r="I3841">
            <v>819</v>
          </cell>
          <cell r="J3841">
            <v>8842247</v>
          </cell>
          <cell r="K3841">
            <v>15</v>
          </cell>
          <cell r="L3841">
            <v>3305</v>
          </cell>
          <cell r="M3841">
            <v>17</v>
          </cell>
          <cell r="N3841">
            <v>4006</v>
          </cell>
        </row>
        <row r="3842">
          <cell r="A3842">
            <v>1788272</v>
          </cell>
          <cell r="B3842" t="str">
            <v>08</v>
          </cell>
          <cell r="C3842" t="str">
            <v>Abitibi-Témiscamingue</v>
          </cell>
          <cell r="D3842" t="str">
            <v>Ferme D.J. Frappier inc.</v>
          </cell>
          <cell r="E3842" t="str">
            <v>Frappier(Dany)</v>
          </cell>
          <cell r="F3842" t="str">
            <v>166, Rang 6 Ouest</v>
          </cell>
          <cell r="G3842" t="str">
            <v>Macamic</v>
          </cell>
          <cell r="H3842" t="str">
            <v>J0Z2S0</v>
          </cell>
          <cell r="I3842">
            <v>819</v>
          </cell>
          <cell r="J3842">
            <v>3336546</v>
          </cell>
          <cell r="K3842">
            <v>212</v>
          </cell>
          <cell r="L3842">
            <v>48989</v>
          </cell>
          <cell r="M3842">
            <v>207</v>
          </cell>
          <cell r="N3842">
            <v>53752</v>
          </cell>
        </row>
        <row r="3843">
          <cell r="A3843">
            <v>1790419</v>
          </cell>
          <cell r="B3843" t="str">
            <v>16</v>
          </cell>
          <cell r="C3843" t="str">
            <v>Montérégie</v>
          </cell>
          <cell r="D3843" t="str">
            <v>Maurice Berthiaume &amp; Monique Laplante</v>
          </cell>
          <cell r="E3843" t="str">
            <v>Laplante(Monique)</v>
          </cell>
          <cell r="F3843" t="str">
            <v>697, Covey Hill Road</v>
          </cell>
          <cell r="G3843" t="str">
            <v>Havelock</v>
          </cell>
          <cell r="H3843" t="str">
            <v>J0S2C0</v>
          </cell>
          <cell r="I3843">
            <v>450</v>
          </cell>
          <cell r="J3843">
            <v>2473684</v>
          </cell>
          <cell r="K3843">
            <v>66</v>
          </cell>
          <cell r="L3843">
            <v>12776</v>
          </cell>
          <cell r="M3843">
            <v>60</v>
          </cell>
          <cell r="N3843">
            <v>13525</v>
          </cell>
        </row>
        <row r="3844">
          <cell r="A3844">
            <v>1790617</v>
          </cell>
          <cell r="B3844" t="str">
            <v>16</v>
          </cell>
          <cell r="C3844" t="str">
            <v>Montérégie</v>
          </cell>
          <cell r="D3844" t="str">
            <v>Beith Simmental</v>
          </cell>
          <cell r="E3844" t="str">
            <v>Ebbett(Dawn)</v>
          </cell>
          <cell r="F3844" t="str">
            <v>942, chemin de la 1ière Concession</v>
          </cell>
          <cell r="G3844" t="str">
            <v>Elgin</v>
          </cell>
          <cell r="H3844" t="str">
            <v>J0S2E0</v>
          </cell>
          <cell r="I3844">
            <v>450</v>
          </cell>
          <cell r="J3844">
            <v>2642398</v>
          </cell>
          <cell r="K3844">
            <v>82</v>
          </cell>
          <cell r="L3844">
            <v>17223</v>
          </cell>
          <cell r="M3844">
            <v>65</v>
          </cell>
          <cell r="N3844">
            <v>13280</v>
          </cell>
        </row>
        <row r="3845">
          <cell r="A3845">
            <v>1799063</v>
          </cell>
          <cell r="B3845" t="str">
            <v>05</v>
          </cell>
          <cell r="C3845" t="str">
            <v>Estrie</v>
          </cell>
          <cell r="D3845" t="str">
            <v>Coté(Ernest)</v>
          </cell>
          <cell r="F3845" t="str">
            <v>43, chemin Owl's Head</v>
          </cell>
          <cell r="G3845" t="str">
            <v>Potton</v>
          </cell>
          <cell r="H3845" t="str">
            <v>J0E1X0</v>
          </cell>
          <cell r="I3845">
            <v>450</v>
          </cell>
          <cell r="J3845">
            <v>2925749</v>
          </cell>
          <cell r="K3845">
            <v>36</v>
          </cell>
          <cell r="L3845">
            <v>2548</v>
          </cell>
          <cell r="M3845">
            <v>39</v>
          </cell>
          <cell r="N3845">
            <v>507</v>
          </cell>
        </row>
        <row r="3846">
          <cell r="A3846">
            <v>1803170</v>
          </cell>
          <cell r="B3846" t="str">
            <v>12</v>
          </cell>
          <cell r="C3846" t="str">
            <v>Chaudière-Appalaches</v>
          </cell>
          <cell r="D3846" t="str">
            <v>Ferme DM Maheux Inc.</v>
          </cell>
          <cell r="E3846" t="str">
            <v>Maheux(Denis)</v>
          </cell>
          <cell r="F3846" t="str">
            <v>601, route 269 Sud</v>
          </cell>
          <cell r="G3846" t="str">
            <v>Saint-Martin</v>
          </cell>
          <cell r="H3846" t="str">
            <v>G0M1B0</v>
          </cell>
          <cell r="I3846">
            <v>418</v>
          </cell>
          <cell r="J3846">
            <v>3825551</v>
          </cell>
          <cell r="K3846">
            <v>124</v>
          </cell>
          <cell r="L3846">
            <v>22353</v>
          </cell>
          <cell r="M3846">
            <v>104</v>
          </cell>
          <cell r="N3846">
            <v>28276</v>
          </cell>
        </row>
        <row r="3847">
          <cell r="A3847">
            <v>1824952</v>
          </cell>
          <cell r="B3847" t="str">
            <v>02</v>
          </cell>
          <cell r="C3847" t="str">
            <v>Saguenay-Lac-Saint-Jean</v>
          </cell>
          <cell r="D3847" t="str">
            <v>Boily(Dany)</v>
          </cell>
          <cell r="F3847" t="str">
            <v>460, rang 10</v>
          </cell>
          <cell r="G3847" t="str">
            <v>Saint-Gédéon</v>
          </cell>
          <cell r="H3847" t="str">
            <v>G0W2P0</v>
          </cell>
          <cell r="I3847">
            <v>418</v>
          </cell>
          <cell r="J3847">
            <v>6622168</v>
          </cell>
          <cell r="K3847">
            <v>37</v>
          </cell>
          <cell r="M3847">
            <v>44</v>
          </cell>
          <cell r="N3847">
            <v>3402</v>
          </cell>
        </row>
        <row r="3848">
          <cell r="A3848">
            <v>1826007</v>
          </cell>
          <cell r="B3848" t="str">
            <v>12</v>
          </cell>
          <cell r="C3848" t="str">
            <v>Chaudière-Appalaches</v>
          </cell>
          <cell r="D3848" t="str">
            <v>Mélanie Moisan et Martin Quirion</v>
          </cell>
          <cell r="F3848" t="str">
            <v>625, Rang 8</v>
          </cell>
          <cell r="G3848" t="str">
            <v>Saint-Gédeon-de-Beauce</v>
          </cell>
          <cell r="H3848" t="str">
            <v>G0M1T0</v>
          </cell>
          <cell r="I3848">
            <v>418</v>
          </cell>
          <cell r="J3848">
            <v>5826500</v>
          </cell>
          <cell r="K3848">
            <v>25</v>
          </cell>
          <cell r="L3848">
            <v>501</v>
          </cell>
        </row>
        <row r="3849">
          <cell r="A3849">
            <v>1826155</v>
          </cell>
          <cell r="B3849" t="str">
            <v>08</v>
          </cell>
          <cell r="C3849" t="str">
            <v>Abitibi-Témiscamingue</v>
          </cell>
          <cell r="D3849" t="str">
            <v>Ferme R. Bordeleau inc.</v>
          </cell>
          <cell r="E3849" t="str">
            <v>Bordeleau(Roger)</v>
          </cell>
          <cell r="F3849" t="str">
            <v>803, rang 4-5 Ouest</v>
          </cell>
          <cell r="G3849" t="str">
            <v>Clerval</v>
          </cell>
          <cell r="H3849" t="str">
            <v>J0Z1R0</v>
          </cell>
          <cell r="I3849">
            <v>819</v>
          </cell>
          <cell r="J3849">
            <v>7832309</v>
          </cell>
          <cell r="K3849">
            <v>1701</v>
          </cell>
          <cell r="L3849">
            <v>185749</v>
          </cell>
          <cell r="M3849">
            <v>1431</v>
          </cell>
          <cell r="N3849">
            <v>269387</v>
          </cell>
        </row>
        <row r="3850">
          <cell r="A3850">
            <v>1827161</v>
          </cell>
          <cell r="B3850" t="str">
            <v>01</v>
          </cell>
          <cell r="C3850" t="str">
            <v>Bas-Saint-Laurent</v>
          </cell>
          <cell r="D3850" t="str">
            <v>Jean(Benoit)</v>
          </cell>
          <cell r="F3850" t="str">
            <v>163 route 132 Ouest</v>
          </cell>
          <cell r="G3850" t="str">
            <v>Sainte-Luce</v>
          </cell>
          <cell r="H3850" t="str">
            <v>G0K1P0</v>
          </cell>
          <cell r="I3850">
            <v>418</v>
          </cell>
          <cell r="J3850">
            <v>7394210</v>
          </cell>
          <cell r="K3850">
            <v>28</v>
          </cell>
          <cell r="L3850">
            <v>4329</v>
          </cell>
          <cell r="M3850">
            <v>19</v>
          </cell>
          <cell r="N3850">
            <v>927</v>
          </cell>
        </row>
        <row r="3851">
          <cell r="A3851">
            <v>1827203</v>
          </cell>
          <cell r="B3851" t="str">
            <v>08</v>
          </cell>
          <cell r="C3851" t="str">
            <v>Abitibi-Témiscamingue</v>
          </cell>
          <cell r="D3851" t="str">
            <v>Pépin Roger et Pépin Jasmine</v>
          </cell>
          <cell r="E3851" t="str">
            <v>Pépin(Jasmine)</v>
          </cell>
          <cell r="F3851" t="str">
            <v>629, route 111</v>
          </cell>
          <cell r="G3851" t="str">
            <v>Val-d'Or</v>
          </cell>
          <cell r="H3851" t="str">
            <v>J9P0C1</v>
          </cell>
          <cell r="I3851">
            <v>819</v>
          </cell>
          <cell r="J3851">
            <v>8248134</v>
          </cell>
          <cell r="K3851">
            <v>15</v>
          </cell>
          <cell r="M3851">
            <v>16</v>
          </cell>
        </row>
        <row r="3852">
          <cell r="A3852">
            <v>1827245</v>
          </cell>
          <cell r="B3852" t="str">
            <v>07</v>
          </cell>
          <cell r="C3852" t="str">
            <v>Outaouais</v>
          </cell>
          <cell r="D3852" t="str">
            <v>Rivet(Steve)</v>
          </cell>
          <cell r="F3852" t="str">
            <v>914, chemin Waltham-Chapeau</v>
          </cell>
          <cell r="G3852" t="str">
            <v>l'isle-aux-Allumettes</v>
          </cell>
          <cell r="H3852" t="str">
            <v>J0X1M0</v>
          </cell>
          <cell r="I3852">
            <v>819</v>
          </cell>
          <cell r="J3852">
            <v>6891018</v>
          </cell>
          <cell r="K3852">
            <v>50</v>
          </cell>
          <cell r="L3852">
            <v>5121</v>
          </cell>
          <cell r="M3852">
            <v>50</v>
          </cell>
          <cell r="N3852">
            <v>6509</v>
          </cell>
        </row>
        <row r="3853">
          <cell r="A3853">
            <v>1827393</v>
          </cell>
          <cell r="B3853" t="str">
            <v>12</v>
          </cell>
          <cell r="C3853" t="str">
            <v>Chaudière-Appalaches</v>
          </cell>
          <cell r="D3853" t="str">
            <v>Bizier(Serge)</v>
          </cell>
          <cell r="F3853" t="str">
            <v>402, Rang 11 Nord</v>
          </cell>
          <cell r="G3853" t="str">
            <v>Saint-Éphrem-de-Beauce</v>
          </cell>
          <cell r="H3853" t="str">
            <v>G0M1R0</v>
          </cell>
          <cell r="I3853">
            <v>418</v>
          </cell>
          <cell r="J3853">
            <v>4842609</v>
          </cell>
          <cell r="K3853">
            <v>39</v>
          </cell>
          <cell r="L3853">
            <v>3130</v>
          </cell>
          <cell r="M3853">
            <v>33</v>
          </cell>
          <cell r="N3853">
            <v>8986</v>
          </cell>
        </row>
        <row r="3854">
          <cell r="A3854">
            <v>1827401</v>
          </cell>
          <cell r="B3854" t="str">
            <v>07</v>
          </cell>
          <cell r="C3854" t="str">
            <v>Outaouais</v>
          </cell>
          <cell r="D3854" t="str">
            <v>Turcotte(Roger)</v>
          </cell>
          <cell r="F3854" t="str">
            <v>663, chemin 148 est</v>
          </cell>
          <cell r="G3854" t="str">
            <v>Gatineau</v>
          </cell>
          <cell r="H3854" t="str">
            <v>J8M1V6</v>
          </cell>
          <cell r="I3854">
            <v>819</v>
          </cell>
          <cell r="J3854">
            <v>2813387</v>
          </cell>
          <cell r="K3854">
            <v>15</v>
          </cell>
          <cell r="M3854">
            <v>15</v>
          </cell>
        </row>
        <row r="3855">
          <cell r="A3855">
            <v>1827468</v>
          </cell>
          <cell r="B3855" t="str">
            <v>05</v>
          </cell>
          <cell r="C3855" t="str">
            <v>Estrie</v>
          </cell>
          <cell r="D3855" t="str">
            <v>Ferme DJH S.E.N.C.</v>
          </cell>
          <cell r="E3855" t="str">
            <v>Ledoux(Hélène)</v>
          </cell>
          <cell r="F3855" t="str">
            <v>4465, route 251</v>
          </cell>
          <cell r="G3855" t="str">
            <v>Cookshire-Eaton</v>
          </cell>
          <cell r="H3855" t="str">
            <v>J0B1M0</v>
          </cell>
          <cell r="I3855">
            <v>819</v>
          </cell>
          <cell r="J3855">
            <v>8372857</v>
          </cell>
          <cell r="K3855">
            <v>51</v>
          </cell>
          <cell r="L3855">
            <v>5040</v>
          </cell>
          <cell r="M3855">
            <v>50</v>
          </cell>
          <cell r="N3855">
            <v>13036</v>
          </cell>
        </row>
        <row r="3856">
          <cell r="A3856">
            <v>1827484</v>
          </cell>
          <cell r="B3856" t="str">
            <v>12</v>
          </cell>
          <cell r="C3856" t="str">
            <v>Chaudière-Appalaches</v>
          </cell>
          <cell r="D3856" t="str">
            <v>Lachance(Daniel)</v>
          </cell>
          <cell r="F3856" t="str">
            <v>103, route Tring</v>
          </cell>
          <cell r="G3856" t="str">
            <v>Sainte-Clotilde-de-Beauce</v>
          </cell>
          <cell r="H3856" t="str">
            <v>G0N1C0</v>
          </cell>
          <cell r="I3856">
            <v>418</v>
          </cell>
          <cell r="J3856">
            <v>4275283</v>
          </cell>
          <cell r="K3856">
            <v>45</v>
          </cell>
          <cell r="L3856">
            <v>3749</v>
          </cell>
          <cell r="M3856">
            <v>51</v>
          </cell>
          <cell r="N3856">
            <v>5817</v>
          </cell>
        </row>
        <row r="3857">
          <cell r="A3857">
            <v>1827823</v>
          </cell>
          <cell r="B3857" t="str">
            <v>12</v>
          </cell>
          <cell r="C3857" t="str">
            <v>Chaudière-Appalaches</v>
          </cell>
          <cell r="D3857" t="str">
            <v>Gagnon(Alfred)</v>
          </cell>
          <cell r="F3857" t="str">
            <v>84, rang des Jumeaux-Pelletier</v>
          </cell>
          <cell r="G3857" t="str">
            <v>Saint-Aubert</v>
          </cell>
          <cell r="H3857" t="str">
            <v>G0R2R0</v>
          </cell>
          <cell r="I3857">
            <v>418</v>
          </cell>
          <cell r="J3857">
            <v>5989166</v>
          </cell>
          <cell r="K3857">
            <v>17</v>
          </cell>
          <cell r="L3857">
            <v>1565</v>
          </cell>
          <cell r="M3857">
            <v>16</v>
          </cell>
          <cell r="N3857">
            <v>2441</v>
          </cell>
        </row>
        <row r="3858">
          <cell r="A3858">
            <v>1828383</v>
          </cell>
          <cell r="B3858" t="str">
            <v>02</v>
          </cell>
          <cell r="C3858" t="str">
            <v>Saguenay-Lac-Saint-Jean</v>
          </cell>
          <cell r="D3858" t="str">
            <v>Claveau(Gilles)</v>
          </cell>
          <cell r="F3858" t="str">
            <v>655 Rang des Iles</v>
          </cell>
          <cell r="G3858" t="str">
            <v>Saint-Gédéon</v>
          </cell>
          <cell r="H3858" t="str">
            <v>G0W2P0</v>
          </cell>
          <cell r="I3858">
            <v>418</v>
          </cell>
          <cell r="J3858">
            <v>3452858</v>
          </cell>
          <cell r="K3858">
            <v>15</v>
          </cell>
          <cell r="L3858">
            <v>2064</v>
          </cell>
          <cell r="M3858">
            <v>16</v>
          </cell>
          <cell r="N3858">
            <v>3287</v>
          </cell>
        </row>
        <row r="3859">
          <cell r="A3859">
            <v>1828599</v>
          </cell>
          <cell r="B3859" t="str">
            <v>08</v>
          </cell>
          <cell r="C3859" t="str">
            <v>Abitibi-Témiscamingue</v>
          </cell>
          <cell r="D3859" t="str">
            <v>Ferme du Ruisseau CF inc.</v>
          </cell>
          <cell r="E3859" t="str">
            <v>Pomerleau(Claude)</v>
          </cell>
          <cell r="F3859" t="str">
            <v>628, Route de l'Ile Nepawa</v>
          </cell>
          <cell r="G3859" t="str">
            <v>Sainte-Hélène-de-Mancebourg</v>
          </cell>
          <cell r="H3859" t="str">
            <v>J0Z2T0</v>
          </cell>
          <cell r="I3859">
            <v>819</v>
          </cell>
          <cell r="J3859">
            <v>3336410</v>
          </cell>
          <cell r="K3859">
            <v>259</v>
          </cell>
          <cell r="L3859">
            <v>66253</v>
          </cell>
          <cell r="M3859">
            <v>277</v>
          </cell>
          <cell r="N3859">
            <v>75098</v>
          </cell>
        </row>
        <row r="3860">
          <cell r="A3860">
            <v>1828664</v>
          </cell>
          <cell r="B3860" t="str">
            <v>07</v>
          </cell>
          <cell r="C3860" t="str">
            <v>Outaouais</v>
          </cell>
          <cell r="D3860" t="str">
            <v>Whelen(Jean)</v>
          </cell>
          <cell r="F3860" t="str">
            <v>C144, R.R. 2</v>
          </cell>
          <cell r="G3860" t="str">
            <v>Shawville</v>
          </cell>
          <cell r="H3860" t="str">
            <v>J0X2Y0</v>
          </cell>
          <cell r="I3860">
            <v>819</v>
          </cell>
          <cell r="J3860">
            <v>6473307</v>
          </cell>
          <cell r="K3860">
            <v>53</v>
          </cell>
          <cell r="L3860">
            <v>10891</v>
          </cell>
          <cell r="M3860">
            <v>52</v>
          </cell>
          <cell r="N3860">
            <v>10337</v>
          </cell>
        </row>
        <row r="3861">
          <cell r="A3861">
            <v>1828680</v>
          </cell>
          <cell r="B3861" t="str">
            <v>04</v>
          </cell>
          <cell r="C3861" t="str">
            <v>Mauricie</v>
          </cell>
          <cell r="D3861" t="str">
            <v>Dupuis(Jean-Rock)</v>
          </cell>
          <cell r="F3861" t="str">
            <v>2561 rang Bout du monde</v>
          </cell>
          <cell r="G3861" t="str">
            <v>Saint-Paulin</v>
          </cell>
          <cell r="H3861" t="str">
            <v>J0K3G0</v>
          </cell>
          <cell r="I3861">
            <v>819</v>
          </cell>
          <cell r="J3861">
            <v>2682071</v>
          </cell>
          <cell r="K3861">
            <v>19</v>
          </cell>
          <cell r="L3861">
            <v>1579</v>
          </cell>
          <cell r="M3861">
            <v>16</v>
          </cell>
          <cell r="N3861">
            <v>1640</v>
          </cell>
        </row>
        <row r="3862">
          <cell r="A3862">
            <v>1829050</v>
          </cell>
          <cell r="B3862" t="str">
            <v>15</v>
          </cell>
          <cell r="C3862" t="str">
            <v>Laurentides</v>
          </cell>
          <cell r="D3862" t="str">
            <v>Ferme Springlea S.E.N.C.</v>
          </cell>
          <cell r="E3862" t="str">
            <v>Godin(Tanya)</v>
          </cell>
          <cell r="F3862" t="str">
            <v>2401, chemin Vide Sac</v>
          </cell>
          <cell r="G3862" t="str">
            <v>Lachute</v>
          </cell>
          <cell r="H3862" t="str">
            <v>J8H2C5</v>
          </cell>
          <cell r="I3862">
            <v>450</v>
          </cell>
          <cell r="J3862">
            <v>5660156</v>
          </cell>
          <cell r="K3862">
            <v>53</v>
          </cell>
          <cell r="L3862">
            <v>8505</v>
          </cell>
          <cell r="M3862">
            <v>53</v>
          </cell>
          <cell r="N3862">
            <v>15330</v>
          </cell>
        </row>
        <row r="3863">
          <cell r="A3863">
            <v>1829472</v>
          </cell>
          <cell r="B3863" t="str">
            <v>16</v>
          </cell>
          <cell r="C3863" t="str">
            <v>Montérégie</v>
          </cell>
          <cell r="D3863" t="str">
            <v>Ferme Leboeuf</v>
          </cell>
          <cell r="F3863" t="str">
            <v>105, chemin Davis</v>
          </cell>
          <cell r="G3863" t="str">
            <v>Lac-Brome</v>
          </cell>
          <cell r="H3863" t="str">
            <v>J0E1S0</v>
          </cell>
          <cell r="I3863">
            <v>450</v>
          </cell>
          <cell r="J3863">
            <v>5390655</v>
          </cell>
          <cell r="K3863">
            <v>14</v>
          </cell>
          <cell r="L3863">
            <v>1361</v>
          </cell>
          <cell r="M3863">
            <v>19</v>
          </cell>
          <cell r="N3863">
            <v>1857</v>
          </cell>
        </row>
        <row r="3864">
          <cell r="A3864">
            <v>1829860</v>
          </cell>
          <cell r="B3864" t="str">
            <v>14</v>
          </cell>
          <cell r="C3864" t="str">
            <v>Lanaudière</v>
          </cell>
          <cell r="D3864" t="str">
            <v>Ferme Loumi S.E.N.C.</v>
          </cell>
          <cell r="E3864" t="str">
            <v>Latendresse(Michel)</v>
          </cell>
          <cell r="F3864" t="str">
            <v>40, rang St-Pierre</v>
          </cell>
          <cell r="G3864" t="str">
            <v>Saint-Jean-de-Matha</v>
          </cell>
          <cell r="H3864" t="str">
            <v>J0K2S0</v>
          </cell>
          <cell r="I3864">
            <v>450</v>
          </cell>
          <cell r="J3864">
            <v>8863687</v>
          </cell>
          <cell r="K3864">
            <v>81</v>
          </cell>
          <cell r="L3864">
            <v>19732</v>
          </cell>
          <cell r="M3864">
            <v>69</v>
          </cell>
          <cell r="N3864">
            <v>11113</v>
          </cell>
        </row>
        <row r="3865">
          <cell r="A3865">
            <v>1830207</v>
          </cell>
          <cell r="B3865" t="str">
            <v>05</v>
          </cell>
          <cell r="C3865" t="str">
            <v>Estrie</v>
          </cell>
          <cell r="D3865" t="str">
            <v>Succession Bernard(Clayton)</v>
          </cell>
          <cell r="F3865" t="str">
            <v>100, chemin Bernard</v>
          </cell>
          <cell r="G3865" t="str">
            <v>Waterville</v>
          </cell>
          <cell r="H3865" t="str">
            <v>J0B3H0</v>
          </cell>
          <cell r="I3865">
            <v>819</v>
          </cell>
          <cell r="J3865">
            <v>8372239</v>
          </cell>
          <cell r="K3865">
            <v>19</v>
          </cell>
        </row>
        <row r="3866">
          <cell r="A3866">
            <v>1830272</v>
          </cell>
          <cell r="B3866" t="str">
            <v>05</v>
          </cell>
          <cell r="C3866" t="str">
            <v>Estrie</v>
          </cell>
          <cell r="D3866" t="str">
            <v>Ferme CNOR S.E.C.</v>
          </cell>
          <cell r="E3866" t="str">
            <v>Normand(Aurélien)</v>
          </cell>
          <cell r="F3866" t="str">
            <v>230, chemin du Lac, C.P. 163</v>
          </cell>
          <cell r="G3866" t="str">
            <v>Sainte-Catherine-de-Hatley</v>
          </cell>
          <cell r="H3866" t="str">
            <v>J0B1W0</v>
          </cell>
          <cell r="I3866">
            <v>819</v>
          </cell>
          <cell r="J3866">
            <v>8682667</v>
          </cell>
          <cell r="K3866">
            <v>159</v>
          </cell>
          <cell r="L3866">
            <v>74365</v>
          </cell>
          <cell r="M3866">
            <v>76</v>
          </cell>
          <cell r="N3866">
            <v>7371</v>
          </cell>
        </row>
        <row r="3867">
          <cell r="A3867">
            <v>1830637</v>
          </cell>
          <cell r="B3867" t="str">
            <v>17</v>
          </cell>
          <cell r="C3867" t="str">
            <v>Centre-du-Québec</v>
          </cell>
          <cell r="D3867" t="str">
            <v>Fleurent(Guillaume)</v>
          </cell>
          <cell r="F3867" t="str">
            <v>250, rang 6</v>
          </cell>
          <cell r="G3867" t="str">
            <v>Saint-Sylvère</v>
          </cell>
          <cell r="H3867" t="str">
            <v>G0Z1H0</v>
          </cell>
          <cell r="I3867">
            <v>0</v>
          </cell>
          <cell r="J3867">
            <v>0</v>
          </cell>
          <cell r="K3867">
            <v>46</v>
          </cell>
          <cell r="L3867">
            <v>3325</v>
          </cell>
          <cell r="M3867">
            <v>50</v>
          </cell>
          <cell r="N3867">
            <v>942</v>
          </cell>
        </row>
        <row r="3868">
          <cell r="A3868">
            <v>1830991</v>
          </cell>
          <cell r="B3868" t="str">
            <v>08</v>
          </cell>
          <cell r="C3868" t="str">
            <v>Abitibi-Témiscamingue</v>
          </cell>
          <cell r="D3868" t="str">
            <v>Ouellet(Mario)</v>
          </cell>
          <cell r="F3868" t="str">
            <v>829, rang 6</v>
          </cell>
          <cell r="G3868" t="str">
            <v>Saint-Bruno-de-Guigues</v>
          </cell>
          <cell r="H3868" t="str">
            <v>J0Z2G0</v>
          </cell>
          <cell r="I3868">
            <v>819</v>
          </cell>
          <cell r="J3868">
            <v>7282474</v>
          </cell>
          <cell r="K3868">
            <v>26</v>
          </cell>
          <cell r="L3868">
            <v>10141</v>
          </cell>
        </row>
        <row r="3869">
          <cell r="A3869">
            <v>1831262</v>
          </cell>
          <cell r="B3869" t="str">
            <v>16</v>
          </cell>
          <cell r="C3869" t="str">
            <v>Montérégie</v>
          </cell>
          <cell r="D3869" t="str">
            <v>Wilson(Yves)</v>
          </cell>
          <cell r="F3869" t="str">
            <v>3537, 3ième Rang</v>
          </cell>
          <cell r="G3869" t="str">
            <v>Sainte-Justine-de-Newton</v>
          </cell>
          <cell r="H3869" t="str">
            <v>J0P1T0</v>
          </cell>
          <cell r="I3869">
            <v>0</v>
          </cell>
          <cell r="J3869">
            <v>0</v>
          </cell>
          <cell r="K3869">
            <v>16</v>
          </cell>
          <cell r="M3869">
            <v>19</v>
          </cell>
          <cell r="N3869">
            <v>312</v>
          </cell>
        </row>
        <row r="3870">
          <cell r="A3870">
            <v>1831510</v>
          </cell>
          <cell r="B3870" t="str">
            <v>16</v>
          </cell>
          <cell r="C3870" t="str">
            <v>Montérégie</v>
          </cell>
          <cell r="D3870" t="str">
            <v>Ball(Benjamin W.)</v>
          </cell>
          <cell r="E3870" t="str">
            <v>(travail)(Benjamin W. Ball)</v>
          </cell>
          <cell r="F3870" t="str">
            <v>230, Peabody Road</v>
          </cell>
          <cell r="G3870" t="str">
            <v>Mansonville</v>
          </cell>
          <cell r="H3870" t="str">
            <v>J0E1X0</v>
          </cell>
          <cell r="I3870">
            <v>450</v>
          </cell>
          <cell r="J3870">
            <v>2920999</v>
          </cell>
          <cell r="K3870">
            <v>40</v>
          </cell>
          <cell r="L3870">
            <v>4635</v>
          </cell>
          <cell r="M3870">
            <v>51</v>
          </cell>
          <cell r="N3870">
            <v>11147</v>
          </cell>
        </row>
        <row r="3871">
          <cell r="A3871">
            <v>1831676</v>
          </cell>
          <cell r="B3871" t="str">
            <v>05</v>
          </cell>
          <cell r="C3871" t="str">
            <v>Estrie</v>
          </cell>
          <cell r="D3871" t="str">
            <v>Laplante(Danny)</v>
          </cell>
          <cell r="F3871" t="str">
            <v>C.P. 3382</v>
          </cell>
          <cell r="G3871" t="str">
            <v>Valcourt</v>
          </cell>
          <cell r="H3871" t="str">
            <v>J0E2L0</v>
          </cell>
          <cell r="I3871">
            <v>0</v>
          </cell>
          <cell r="J3871">
            <v>0</v>
          </cell>
          <cell r="K3871">
            <v>71</v>
          </cell>
          <cell r="L3871">
            <v>10362</v>
          </cell>
          <cell r="M3871">
            <v>76</v>
          </cell>
          <cell r="N3871">
            <v>10828</v>
          </cell>
        </row>
        <row r="3872">
          <cell r="A3872">
            <v>1832492</v>
          </cell>
          <cell r="B3872" t="str">
            <v>07</v>
          </cell>
          <cell r="C3872" t="str">
            <v>Outaouais</v>
          </cell>
          <cell r="D3872" t="str">
            <v>Ferme L.R. et Fils</v>
          </cell>
          <cell r="E3872" t="str">
            <v>Labrosse(Luc)</v>
          </cell>
          <cell r="F3872" t="str">
            <v>647, route 321 Nord</v>
          </cell>
          <cell r="G3872" t="str">
            <v>Saint-André-Avellin</v>
          </cell>
          <cell r="H3872" t="str">
            <v>J0V1W0</v>
          </cell>
          <cell r="I3872">
            <v>819</v>
          </cell>
          <cell r="J3872">
            <v>9831042</v>
          </cell>
          <cell r="K3872">
            <v>23</v>
          </cell>
          <cell r="L3872">
            <v>1080</v>
          </cell>
          <cell r="M3872">
            <v>18</v>
          </cell>
          <cell r="N3872">
            <v>3727</v>
          </cell>
        </row>
        <row r="3873">
          <cell r="A3873">
            <v>1832757</v>
          </cell>
          <cell r="B3873" t="str">
            <v>01</v>
          </cell>
          <cell r="C3873" t="str">
            <v>Bas-Saint-Laurent</v>
          </cell>
          <cell r="D3873" t="str">
            <v>Raîche(Yvan)</v>
          </cell>
          <cell r="F3873" t="str">
            <v>121,  Rang 5 Est</v>
          </cell>
          <cell r="G3873" t="str">
            <v>Saint-Donat</v>
          </cell>
          <cell r="H3873" t="str">
            <v>G0K1L0</v>
          </cell>
          <cell r="I3873">
            <v>418</v>
          </cell>
          <cell r="J3873">
            <v>7394477</v>
          </cell>
          <cell r="K3873">
            <v>21</v>
          </cell>
          <cell r="L3873">
            <v>1162</v>
          </cell>
          <cell r="M3873">
            <v>23</v>
          </cell>
          <cell r="N3873">
            <v>3083</v>
          </cell>
        </row>
        <row r="3874">
          <cell r="A3874">
            <v>1833250</v>
          </cell>
          <cell r="B3874" t="str">
            <v>11</v>
          </cell>
          <cell r="C3874" t="str">
            <v>Gaspésie-Iles-de-la-Madeleine</v>
          </cell>
          <cell r="D3874" t="str">
            <v>Vautier(John-Daniel)</v>
          </cell>
          <cell r="F3874" t="str">
            <v>116 route 132</v>
          </cell>
          <cell r="G3874" t="str">
            <v>Shigawake</v>
          </cell>
          <cell r="H3874" t="str">
            <v>G0C3E0</v>
          </cell>
          <cell r="I3874">
            <v>418</v>
          </cell>
          <cell r="J3874">
            <v>7522789</v>
          </cell>
          <cell r="K3874">
            <v>16</v>
          </cell>
        </row>
        <row r="3875">
          <cell r="A3875">
            <v>1833326</v>
          </cell>
          <cell r="B3875" t="str">
            <v>03</v>
          </cell>
          <cell r="C3875" t="str">
            <v>Capitale-Nationale</v>
          </cell>
          <cell r="D3875" t="str">
            <v>Caron Christian et Savard Émélie</v>
          </cell>
          <cell r="E3875" t="str">
            <v>Caron(Christian)</v>
          </cell>
          <cell r="F3875" t="str">
            <v>574, rang Saint-Joseph Ouest</v>
          </cell>
          <cell r="G3875" t="str">
            <v>Saint-Alban</v>
          </cell>
          <cell r="H3875" t="str">
            <v>G0A3B0</v>
          </cell>
          <cell r="I3875">
            <v>418</v>
          </cell>
          <cell r="J3875">
            <v>2688802</v>
          </cell>
          <cell r="K3875">
            <v>61</v>
          </cell>
          <cell r="L3875">
            <v>9720</v>
          </cell>
          <cell r="M3875">
            <v>74</v>
          </cell>
          <cell r="N3875">
            <v>10898</v>
          </cell>
        </row>
        <row r="3876">
          <cell r="A3876">
            <v>1833383</v>
          </cell>
          <cell r="B3876" t="str">
            <v>12</v>
          </cell>
          <cell r="C3876" t="str">
            <v>Chaudière-Appalaches</v>
          </cell>
          <cell r="D3876" t="str">
            <v>Ferme Bovine R.S.P.L. SENC</v>
          </cell>
          <cell r="E3876" t="str">
            <v>Leblanc(Raymond)</v>
          </cell>
          <cell r="F3876" t="str">
            <v>750, rang Elgin Sud</v>
          </cell>
          <cell r="G3876" t="str">
            <v>Saint-Pamphile</v>
          </cell>
          <cell r="H3876" t="str">
            <v>G0R3X0</v>
          </cell>
          <cell r="I3876">
            <v>418</v>
          </cell>
          <cell r="J3876">
            <v>3563673</v>
          </cell>
          <cell r="K3876">
            <v>106</v>
          </cell>
          <cell r="L3876">
            <v>18183</v>
          </cell>
          <cell r="M3876">
            <v>104</v>
          </cell>
          <cell r="N3876">
            <v>22128</v>
          </cell>
        </row>
        <row r="3877">
          <cell r="A3877">
            <v>1833581</v>
          </cell>
          <cell r="B3877" t="str">
            <v>14</v>
          </cell>
          <cell r="C3877" t="str">
            <v>Lanaudière</v>
          </cell>
          <cell r="D3877" t="str">
            <v>9143-7160 Québec Inc.</v>
          </cell>
          <cell r="E3877" t="str">
            <v>Ladouceur(Brigitte)</v>
          </cell>
          <cell r="F3877" t="str">
            <v>3062, rang St-Jacques</v>
          </cell>
          <cell r="G3877" t="str">
            <v>Saint-Jacques</v>
          </cell>
          <cell r="H3877" t="str">
            <v>J0K2R0</v>
          </cell>
          <cell r="I3877">
            <v>450</v>
          </cell>
          <cell r="J3877">
            <v>8393166</v>
          </cell>
          <cell r="K3877">
            <v>96</v>
          </cell>
          <cell r="L3877">
            <v>24460</v>
          </cell>
          <cell r="M3877">
            <v>93</v>
          </cell>
          <cell r="N3877">
            <v>20861</v>
          </cell>
        </row>
        <row r="3878">
          <cell r="A3878">
            <v>1833763</v>
          </cell>
          <cell r="B3878" t="str">
            <v>16</v>
          </cell>
          <cell r="C3878" t="str">
            <v>Montérégie</v>
          </cell>
          <cell r="D3878" t="str">
            <v>Roux(Tony)</v>
          </cell>
          <cell r="F3878" t="str">
            <v>43, chemin Brandy</v>
          </cell>
          <cell r="G3878" t="str">
            <v>Lac-Brome</v>
          </cell>
          <cell r="H3878" t="str">
            <v>J0E1R0</v>
          </cell>
          <cell r="I3878">
            <v>450</v>
          </cell>
          <cell r="J3878">
            <v>2430956</v>
          </cell>
          <cell r="K3878">
            <v>24</v>
          </cell>
          <cell r="M3878">
            <v>23</v>
          </cell>
          <cell r="N3878">
            <v>340</v>
          </cell>
        </row>
        <row r="3879">
          <cell r="A3879">
            <v>1834191</v>
          </cell>
          <cell r="B3879" t="str">
            <v>07</v>
          </cell>
          <cell r="C3879" t="str">
            <v>Outaouais</v>
          </cell>
          <cell r="D3879" t="str">
            <v>Marcel St-Martin &amp; Carole Rozon</v>
          </cell>
          <cell r="F3879" t="str">
            <v>5 chemin Rang 3 Nord</v>
          </cell>
          <cell r="G3879" t="str">
            <v>Montcerf-Lytton</v>
          </cell>
          <cell r="H3879" t="str">
            <v>J0W1N0</v>
          </cell>
          <cell r="I3879">
            <v>819</v>
          </cell>
          <cell r="J3879">
            <v>4494691</v>
          </cell>
          <cell r="K3879">
            <v>23</v>
          </cell>
          <cell r="M3879">
            <v>24</v>
          </cell>
          <cell r="N3879">
            <v>2107</v>
          </cell>
        </row>
        <row r="3880">
          <cell r="A3880">
            <v>1834985</v>
          </cell>
          <cell r="B3880" t="str">
            <v>02</v>
          </cell>
          <cell r="C3880" t="str">
            <v>Saguenay-Lac-Saint-Jean</v>
          </cell>
          <cell r="D3880" t="str">
            <v>Simard(Donald)</v>
          </cell>
          <cell r="F3880" t="str">
            <v>76 rang Ste-Marie</v>
          </cell>
          <cell r="G3880" t="str">
            <v>Saint-Fulgence</v>
          </cell>
          <cell r="H3880" t="str">
            <v>G0V1S0</v>
          </cell>
          <cell r="I3880">
            <v>418</v>
          </cell>
          <cell r="J3880">
            <v>6749446</v>
          </cell>
          <cell r="L3880">
            <v>16832</v>
          </cell>
          <cell r="N3880">
            <v>6543</v>
          </cell>
        </row>
        <row r="3881">
          <cell r="A3881">
            <v>1835289</v>
          </cell>
          <cell r="B3881" t="str">
            <v>03</v>
          </cell>
          <cell r="C3881" t="str">
            <v>Capitale-Nationale</v>
          </cell>
          <cell r="D3881" t="str">
            <v>Duchesne(Robert)</v>
          </cell>
          <cell r="F3881" t="str">
            <v>18, chemin du Cap</v>
          </cell>
          <cell r="G3881" t="str">
            <v>Saint-Joachim</v>
          </cell>
          <cell r="H3881" t="str">
            <v>G0A3X0</v>
          </cell>
          <cell r="I3881">
            <v>418</v>
          </cell>
          <cell r="J3881">
            <v>8275018</v>
          </cell>
          <cell r="K3881">
            <v>55</v>
          </cell>
          <cell r="L3881">
            <v>597</v>
          </cell>
          <cell r="M3881">
            <v>70</v>
          </cell>
          <cell r="N3881">
            <v>15987</v>
          </cell>
        </row>
        <row r="3882">
          <cell r="A3882">
            <v>1835701</v>
          </cell>
          <cell r="B3882" t="str">
            <v>03</v>
          </cell>
          <cell r="C3882" t="str">
            <v>Capitale-Nationale</v>
          </cell>
          <cell r="D3882" t="str">
            <v>Gagnon(Simon)</v>
          </cell>
          <cell r="F3882" t="str">
            <v>84, rang Saint-Antoine</v>
          </cell>
          <cell r="G3882" t="str">
            <v>Notre-Dame-des-Monts</v>
          </cell>
          <cell r="H3882" t="str">
            <v>G0T1L0</v>
          </cell>
          <cell r="I3882">
            <v>418</v>
          </cell>
          <cell r="J3882">
            <v>4573976</v>
          </cell>
          <cell r="K3882">
            <v>55</v>
          </cell>
          <cell r="L3882">
            <v>9564</v>
          </cell>
          <cell r="M3882">
            <v>64</v>
          </cell>
          <cell r="N3882">
            <v>5005</v>
          </cell>
        </row>
        <row r="3883">
          <cell r="A3883">
            <v>1836634</v>
          </cell>
          <cell r="B3883" t="str">
            <v>16</v>
          </cell>
          <cell r="C3883" t="str">
            <v>Montérégie</v>
          </cell>
          <cell r="D3883" t="str">
            <v>9044-5933 Québec inc.</v>
          </cell>
          <cell r="F3883" t="str">
            <v>813, 4e Rang, C.P. 536</v>
          </cell>
          <cell r="G3883" t="str">
            <v>Roxton Pond</v>
          </cell>
          <cell r="H3883" t="str">
            <v>J0E1Z0</v>
          </cell>
          <cell r="I3883">
            <v>450</v>
          </cell>
          <cell r="J3883">
            <v>3720156</v>
          </cell>
          <cell r="K3883">
            <v>12</v>
          </cell>
        </row>
        <row r="3884">
          <cell r="A3884">
            <v>1836972</v>
          </cell>
          <cell r="B3884" t="str">
            <v>05</v>
          </cell>
          <cell r="C3884" t="str">
            <v>Estrie</v>
          </cell>
          <cell r="D3884" t="str">
            <v>Ferme Bovine du Vallon S.E.N.C.</v>
          </cell>
          <cell r="E3884" t="str">
            <v>Demers(Ghislain)</v>
          </cell>
          <cell r="F3884" t="str">
            <v>350, chemin Claremont</v>
          </cell>
          <cell r="G3884" t="str">
            <v>Danville</v>
          </cell>
          <cell r="H3884" t="str">
            <v>J0A1A0</v>
          </cell>
          <cell r="I3884">
            <v>819</v>
          </cell>
          <cell r="J3884">
            <v>8391238</v>
          </cell>
          <cell r="K3884">
            <v>68</v>
          </cell>
          <cell r="L3884">
            <v>12112</v>
          </cell>
          <cell r="M3884">
            <v>77</v>
          </cell>
          <cell r="N3884">
            <v>13206</v>
          </cell>
        </row>
        <row r="3885">
          <cell r="A3885">
            <v>1837202</v>
          </cell>
          <cell r="B3885" t="str">
            <v>16</v>
          </cell>
          <cell r="C3885" t="str">
            <v>Montérégie</v>
          </cell>
          <cell r="D3885" t="str">
            <v>Semmelhaack(Gerald E.)</v>
          </cell>
          <cell r="E3885" t="str">
            <v>fils(Richard Semmelhaack)</v>
          </cell>
          <cell r="F3885" t="str">
            <v>54, chemin Highland</v>
          </cell>
          <cell r="G3885" t="str">
            <v>Shefford</v>
          </cell>
          <cell r="H3885" t="str">
            <v>J2M1B8</v>
          </cell>
          <cell r="I3885">
            <v>450</v>
          </cell>
          <cell r="J3885">
            <v>5393179</v>
          </cell>
          <cell r="K3885">
            <v>23</v>
          </cell>
          <cell r="L3885">
            <v>1195</v>
          </cell>
          <cell r="M3885">
            <v>22</v>
          </cell>
          <cell r="N3885">
            <v>1361</v>
          </cell>
        </row>
        <row r="3886">
          <cell r="A3886">
            <v>1837251</v>
          </cell>
          <cell r="B3886" t="str">
            <v>17</v>
          </cell>
          <cell r="C3886" t="str">
            <v>Centre-du-Québec</v>
          </cell>
          <cell r="D3886" t="str">
            <v>Mondoux(Éric)</v>
          </cell>
          <cell r="F3886" t="str">
            <v>915, boul. Patrick</v>
          </cell>
          <cell r="G3886" t="str">
            <v>Drummondville</v>
          </cell>
          <cell r="H3886" t="str">
            <v>J2B6V4</v>
          </cell>
          <cell r="I3886">
            <v>819</v>
          </cell>
          <cell r="J3886">
            <v>4783819</v>
          </cell>
          <cell r="K3886">
            <v>26</v>
          </cell>
          <cell r="L3886">
            <v>1043</v>
          </cell>
          <cell r="M3886">
            <v>23</v>
          </cell>
          <cell r="N3886">
            <v>589</v>
          </cell>
        </row>
        <row r="3887">
          <cell r="A3887">
            <v>1837517</v>
          </cell>
          <cell r="B3887" t="str">
            <v>07</v>
          </cell>
          <cell r="C3887" t="str">
            <v>Outaouais</v>
          </cell>
          <cell r="D3887" t="str">
            <v>Poirier(Mélanie)</v>
          </cell>
          <cell r="F3887" t="str">
            <v>316, chemin Devine</v>
          </cell>
          <cell r="G3887" t="str">
            <v>L'Ange-Gardien</v>
          </cell>
          <cell r="H3887" t="str">
            <v>J8L0L6</v>
          </cell>
          <cell r="I3887">
            <v>819</v>
          </cell>
          <cell r="J3887">
            <v>9862120</v>
          </cell>
          <cell r="K3887">
            <v>14</v>
          </cell>
          <cell r="L3887">
            <v>2152</v>
          </cell>
          <cell r="M3887">
            <v>15</v>
          </cell>
          <cell r="N3887">
            <v>1263</v>
          </cell>
        </row>
        <row r="3888">
          <cell r="A3888">
            <v>1837921</v>
          </cell>
          <cell r="B3888" t="str">
            <v>05</v>
          </cell>
          <cell r="C3888" t="str">
            <v>Estrie</v>
          </cell>
          <cell r="D3888" t="str">
            <v>Cleary(David)</v>
          </cell>
          <cell r="F3888" t="str">
            <v>756, rue Principale</v>
          </cell>
          <cell r="G3888" t="str">
            <v>Sainte-Anne-de-la-Rochelle</v>
          </cell>
          <cell r="H3888" t="str">
            <v>J0E2B0</v>
          </cell>
          <cell r="I3888">
            <v>450</v>
          </cell>
          <cell r="J3888">
            <v>5394300</v>
          </cell>
          <cell r="K3888">
            <v>14</v>
          </cell>
          <cell r="L3888">
            <v>3167</v>
          </cell>
          <cell r="M3888">
            <v>15</v>
          </cell>
          <cell r="N3888">
            <v>2268</v>
          </cell>
        </row>
        <row r="3889">
          <cell r="A3889">
            <v>1838242</v>
          </cell>
          <cell r="B3889" t="str">
            <v>17</v>
          </cell>
          <cell r="C3889" t="str">
            <v>Centre-du-Québec</v>
          </cell>
          <cell r="D3889" t="str">
            <v>White(John)</v>
          </cell>
          <cell r="F3889" t="str">
            <v>1856, Rang 10</v>
          </cell>
          <cell r="G3889" t="str">
            <v>Inverness</v>
          </cell>
          <cell r="H3889" t="str">
            <v>G0S1K0</v>
          </cell>
          <cell r="I3889">
            <v>418</v>
          </cell>
          <cell r="J3889">
            <v>4533372</v>
          </cell>
          <cell r="K3889">
            <v>37</v>
          </cell>
          <cell r="L3889">
            <v>1834</v>
          </cell>
          <cell r="M3889">
            <v>23</v>
          </cell>
          <cell r="N3889">
            <v>9966</v>
          </cell>
        </row>
        <row r="3890">
          <cell r="A3890">
            <v>1838473</v>
          </cell>
          <cell r="B3890" t="str">
            <v>16</v>
          </cell>
          <cell r="C3890" t="str">
            <v>Montérégie</v>
          </cell>
          <cell r="D3890" t="str">
            <v>Desabrais(François)</v>
          </cell>
          <cell r="F3890" t="str">
            <v>162, 3e Rang Est, R.R. 1</v>
          </cell>
          <cell r="G3890" t="str">
            <v>Saint-Joachim-de-Shefford</v>
          </cell>
          <cell r="H3890" t="str">
            <v>J0E2G0</v>
          </cell>
          <cell r="I3890">
            <v>450</v>
          </cell>
          <cell r="J3890">
            <v>5393309</v>
          </cell>
          <cell r="K3890">
            <v>28</v>
          </cell>
          <cell r="L3890">
            <v>5103</v>
          </cell>
          <cell r="M3890">
            <v>32</v>
          </cell>
          <cell r="N3890">
            <v>2495</v>
          </cell>
        </row>
        <row r="3891">
          <cell r="A3891">
            <v>1838481</v>
          </cell>
          <cell r="B3891" t="str">
            <v>16</v>
          </cell>
          <cell r="C3891" t="str">
            <v>Montérégie</v>
          </cell>
          <cell r="D3891" t="str">
            <v>9126-8698 Québec inc.</v>
          </cell>
          <cell r="F3891" t="str">
            <v>58, chemin Verger Modèle</v>
          </cell>
          <cell r="G3891" t="str">
            <v>Frelighsburg</v>
          </cell>
          <cell r="H3891" t="str">
            <v>J0J1C0</v>
          </cell>
          <cell r="I3891">
            <v>450</v>
          </cell>
          <cell r="J3891">
            <v>2985095</v>
          </cell>
          <cell r="K3891">
            <v>46</v>
          </cell>
          <cell r="M3891">
            <v>40</v>
          </cell>
        </row>
        <row r="3892">
          <cell r="A3892">
            <v>1838929</v>
          </cell>
          <cell r="B3892" t="str">
            <v>02</v>
          </cell>
          <cell r="C3892" t="str">
            <v>Saguenay-Lac-Saint-Jean</v>
          </cell>
          <cell r="D3892" t="str">
            <v>Émond(Marc)</v>
          </cell>
          <cell r="F3892" t="str">
            <v>67, rang 7</v>
          </cell>
          <cell r="G3892" t="str">
            <v>Saint-Ambroise</v>
          </cell>
          <cell r="H3892" t="str">
            <v>G7P2C2</v>
          </cell>
          <cell r="I3892">
            <v>418</v>
          </cell>
          <cell r="J3892">
            <v>6721428</v>
          </cell>
          <cell r="K3892">
            <v>17</v>
          </cell>
          <cell r="L3892">
            <v>5134</v>
          </cell>
          <cell r="M3892">
            <v>18</v>
          </cell>
          <cell r="N3892">
            <v>4319</v>
          </cell>
        </row>
        <row r="3893">
          <cell r="A3893">
            <v>1839539</v>
          </cell>
          <cell r="B3893" t="str">
            <v>07</v>
          </cell>
          <cell r="C3893" t="str">
            <v>Outaouais</v>
          </cell>
          <cell r="D3893" t="str">
            <v>Langton, Gerald &amp; Geraldine</v>
          </cell>
          <cell r="E3893" t="str">
            <v>Langton(Géraldine)</v>
          </cell>
          <cell r="F3893" t="str">
            <v>189, MacLaren Road, Wakefield</v>
          </cell>
          <cell r="G3893" t="str">
            <v>La Pèche</v>
          </cell>
          <cell r="H3893" t="str">
            <v>J0X3G0</v>
          </cell>
          <cell r="I3893">
            <v>819</v>
          </cell>
          <cell r="J3893">
            <v>4592755</v>
          </cell>
          <cell r="K3893">
            <v>12</v>
          </cell>
          <cell r="L3893">
            <v>764</v>
          </cell>
        </row>
        <row r="3894">
          <cell r="A3894">
            <v>1839646</v>
          </cell>
          <cell r="B3894" t="str">
            <v>15</v>
          </cell>
          <cell r="C3894" t="str">
            <v>Laurentides</v>
          </cell>
          <cell r="D3894" t="str">
            <v>Godard-Lavigne(Maryse)</v>
          </cell>
          <cell r="F3894" t="str">
            <v>4146, route 344</v>
          </cell>
          <cell r="G3894" t="str">
            <v>Saint-Placide</v>
          </cell>
          <cell r="H3894" t="str">
            <v>J0V2B0</v>
          </cell>
          <cell r="I3894">
            <v>0</v>
          </cell>
          <cell r="J3894">
            <v>0</v>
          </cell>
          <cell r="K3894">
            <v>34</v>
          </cell>
          <cell r="L3894">
            <v>5991</v>
          </cell>
          <cell r="M3894">
            <v>34</v>
          </cell>
          <cell r="N3894">
            <v>2242</v>
          </cell>
        </row>
        <row r="3895">
          <cell r="A3895">
            <v>1840727</v>
          </cell>
          <cell r="B3895" t="str">
            <v>03</v>
          </cell>
          <cell r="C3895" t="str">
            <v>Capitale-Nationale</v>
          </cell>
          <cell r="D3895" t="str">
            <v>Gagnon(Jean-François)</v>
          </cell>
          <cell r="F3895" t="str">
            <v>3070, chemin Royal</v>
          </cell>
          <cell r="G3895" t="str">
            <v>Saint-Jean-de-l'Ile-d'Orléans</v>
          </cell>
          <cell r="H3895" t="str">
            <v>G0A3W0</v>
          </cell>
          <cell r="I3895">
            <v>418</v>
          </cell>
          <cell r="J3895">
            <v>8290845</v>
          </cell>
          <cell r="K3895">
            <v>13</v>
          </cell>
          <cell r="L3895">
            <v>2462</v>
          </cell>
          <cell r="M3895">
            <v>15</v>
          </cell>
          <cell r="N3895">
            <v>4942</v>
          </cell>
        </row>
        <row r="3896">
          <cell r="A3896">
            <v>1840990</v>
          </cell>
          <cell r="B3896" t="str">
            <v>08</v>
          </cell>
          <cell r="C3896" t="str">
            <v>Abitibi-Témiscamingue</v>
          </cell>
          <cell r="D3896" t="str">
            <v>Clari Ferme S.E.N.C.</v>
          </cell>
          <cell r="E3896" t="str">
            <v>Veillette(Bernard Plante Réjeanne)</v>
          </cell>
          <cell r="F3896" t="str">
            <v>770, route 111 Ouest</v>
          </cell>
          <cell r="G3896" t="str">
            <v>Macamic</v>
          </cell>
          <cell r="H3896" t="str">
            <v>J0Z2S0</v>
          </cell>
          <cell r="I3896">
            <v>819</v>
          </cell>
          <cell r="J3896">
            <v>3331211</v>
          </cell>
          <cell r="K3896">
            <v>23</v>
          </cell>
          <cell r="L3896">
            <v>3060</v>
          </cell>
          <cell r="M3896">
            <v>22</v>
          </cell>
          <cell r="N3896">
            <v>7624</v>
          </cell>
        </row>
        <row r="3897">
          <cell r="A3897">
            <v>1842806</v>
          </cell>
          <cell r="B3897" t="str">
            <v>11</v>
          </cell>
          <cell r="C3897" t="str">
            <v>Gaspésie-Iles-de-la-Madeleine</v>
          </cell>
          <cell r="D3897" t="str">
            <v>Poirier(Sylvain)</v>
          </cell>
          <cell r="F3897" t="str">
            <v>92 chemin des Prés</v>
          </cell>
          <cell r="G3897" t="str">
            <v>Havre-aux-Maisons</v>
          </cell>
          <cell r="H3897" t="str">
            <v>G4T5M9</v>
          </cell>
          <cell r="I3897">
            <v>418</v>
          </cell>
          <cell r="J3897">
            <v>9692656</v>
          </cell>
          <cell r="K3897">
            <v>12</v>
          </cell>
          <cell r="L3897">
            <v>561</v>
          </cell>
        </row>
        <row r="3898">
          <cell r="A3898">
            <v>1843192</v>
          </cell>
          <cell r="B3898" t="str">
            <v>15</v>
          </cell>
          <cell r="C3898" t="str">
            <v>Laurentides</v>
          </cell>
          <cell r="D3898" t="str">
            <v>Ferme K.L. Mainville inc.</v>
          </cell>
          <cell r="F3898" t="str">
            <v>11500, rang St-Rémi</v>
          </cell>
          <cell r="G3898" t="str">
            <v>Mirabel</v>
          </cell>
          <cell r="H3898" t="str">
            <v>J7N2V2</v>
          </cell>
          <cell r="I3898">
            <v>450</v>
          </cell>
          <cell r="J3898">
            <v>2580945</v>
          </cell>
          <cell r="M3898">
            <v>20</v>
          </cell>
        </row>
        <row r="3899">
          <cell r="A3899">
            <v>1844661</v>
          </cell>
          <cell r="B3899" t="str">
            <v>01</v>
          </cell>
          <cell r="C3899" t="str">
            <v>Bas-Saint-Laurent</v>
          </cell>
          <cell r="D3899" t="str">
            <v>Corbin(Marcella)</v>
          </cell>
          <cell r="F3899" t="str">
            <v>24, rue Corbin</v>
          </cell>
          <cell r="G3899" t="str">
            <v>Rivière-Bleue</v>
          </cell>
          <cell r="H3899" t="str">
            <v>G0L2B0</v>
          </cell>
          <cell r="I3899">
            <v>418</v>
          </cell>
          <cell r="J3899">
            <v>8932439</v>
          </cell>
          <cell r="K3899">
            <v>49</v>
          </cell>
          <cell r="L3899">
            <v>5367</v>
          </cell>
          <cell r="M3899">
            <v>46</v>
          </cell>
        </row>
        <row r="3900">
          <cell r="A3900">
            <v>1845163</v>
          </cell>
          <cell r="B3900" t="str">
            <v>12</v>
          </cell>
          <cell r="C3900" t="str">
            <v>Chaudière-Appalaches</v>
          </cell>
          <cell r="D3900" t="str">
            <v>Ferme Highland Lotbinière S.E.N.C.</v>
          </cell>
          <cell r="E3900" t="str">
            <v>Philippon(Stéphanie Fortin et Louis)</v>
          </cell>
          <cell r="F3900" t="str">
            <v>4384, rang Juliaville</v>
          </cell>
          <cell r="G3900" t="str">
            <v>Saint-Édouard-de-Lotbinière</v>
          </cell>
          <cell r="H3900" t="str">
            <v>G0S1Y0</v>
          </cell>
          <cell r="I3900">
            <v>418</v>
          </cell>
          <cell r="J3900">
            <v>7960046</v>
          </cell>
          <cell r="K3900">
            <v>63</v>
          </cell>
          <cell r="L3900">
            <v>8505</v>
          </cell>
          <cell r="M3900">
            <v>71</v>
          </cell>
          <cell r="N3900">
            <v>2835</v>
          </cell>
        </row>
        <row r="3901">
          <cell r="A3901">
            <v>1845858</v>
          </cell>
          <cell r="B3901" t="str">
            <v>05</v>
          </cell>
          <cell r="C3901" t="str">
            <v>Estrie</v>
          </cell>
          <cell r="D3901" t="str">
            <v>McConnell Raymond et Lowry Donna</v>
          </cell>
          <cell r="F3901" t="str">
            <v>70, Low Forrest road</v>
          </cell>
          <cell r="G3901" t="str">
            <v>Sawyerville</v>
          </cell>
          <cell r="H3901" t="str">
            <v>J0B3A0</v>
          </cell>
          <cell r="I3901">
            <v>819</v>
          </cell>
          <cell r="J3901">
            <v>8892533</v>
          </cell>
          <cell r="K3901">
            <v>134</v>
          </cell>
          <cell r="L3901">
            <v>19490</v>
          </cell>
          <cell r="M3901">
            <v>128</v>
          </cell>
          <cell r="N3901">
            <v>23763</v>
          </cell>
        </row>
        <row r="3902">
          <cell r="A3902">
            <v>1846328</v>
          </cell>
          <cell r="B3902" t="str">
            <v>17</v>
          </cell>
          <cell r="C3902" t="str">
            <v>Centre-du-Québec</v>
          </cell>
          <cell r="D3902" t="str">
            <v>Ferme Paray S.E.N.C.</v>
          </cell>
          <cell r="E3902" t="str">
            <v>Turgeon(Patrick)</v>
          </cell>
          <cell r="F3902" t="str">
            <v>151, Rang 3 Ouest</v>
          </cell>
          <cell r="G3902" t="str">
            <v>Lyster</v>
          </cell>
          <cell r="H3902" t="str">
            <v>G0S1V0</v>
          </cell>
          <cell r="I3902">
            <v>819</v>
          </cell>
          <cell r="J3902">
            <v>3891142</v>
          </cell>
          <cell r="K3902">
            <v>99</v>
          </cell>
          <cell r="L3902">
            <v>10091</v>
          </cell>
          <cell r="M3902">
            <v>80</v>
          </cell>
          <cell r="N3902">
            <v>14421</v>
          </cell>
        </row>
        <row r="3903">
          <cell r="A3903">
            <v>1846831</v>
          </cell>
          <cell r="B3903" t="str">
            <v>16</v>
          </cell>
          <cell r="C3903" t="str">
            <v>Montérégie</v>
          </cell>
          <cell r="D3903" t="str">
            <v>Boychuk(Stacey)</v>
          </cell>
          <cell r="F3903" t="str">
            <v>1409, 1ière Concession</v>
          </cell>
          <cell r="G3903" t="str">
            <v>Hinchinbrooke</v>
          </cell>
          <cell r="H3903" t="str">
            <v>J0S1A0</v>
          </cell>
          <cell r="I3903">
            <v>450</v>
          </cell>
          <cell r="J3903">
            <v>2643395</v>
          </cell>
          <cell r="K3903">
            <v>20</v>
          </cell>
          <cell r="L3903">
            <v>4666</v>
          </cell>
          <cell r="M3903">
            <v>22</v>
          </cell>
          <cell r="N3903">
            <v>907</v>
          </cell>
        </row>
        <row r="3904">
          <cell r="A3904">
            <v>1846948</v>
          </cell>
          <cell r="B3904" t="str">
            <v>12</v>
          </cell>
          <cell r="C3904" t="str">
            <v>Chaudière-Appalaches</v>
          </cell>
          <cell r="D3904" t="str">
            <v>Ferme Bouvil inc.</v>
          </cell>
          <cell r="E3904" t="str">
            <v>Villemure(Caroline Boutin&amp;François)</v>
          </cell>
          <cell r="F3904" t="str">
            <v>228, Route 281</v>
          </cell>
          <cell r="G3904" t="str">
            <v>Saint-Magloire</v>
          </cell>
          <cell r="H3904" t="str">
            <v>G0R3M0</v>
          </cell>
          <cell r="I3904">
            <v>418</v>
          </cell>
          <cell r="J3904">
            <v>2572042</v>
          </cell>
          <cell r="K3904">
            <v>64</v>
          </cell>
          <cell r="L3904">
            <v>11698</v>
          </cell>
          <cell r="M3904">
            <v>83</v>
          </cell>
          <cell r="N3904">
            <v>21504</v>
          </cell>
        </row>
        <row r="3905">
          <cell r="A3905">
            <v>1847573</v>
          </cell>
          <cell r="B3905" t="str">
            <v>16</v>
          </cell>
          <cell r="C3905" t="str">
            <v>Montérégie</v>
          </cell>
          <cell r="D3905" t="str">
            <v>Anglo Acres SENC</v>
          </cell>
          <cell r="E3905" t="str">
            <v>Agnew(Chantal)</v>
          </cell>
          <cell r="F3905" t="str">
            <v>122, rang Duncan</v>
          </cell>
          <cell r="G3905" t="str">
            <v>Saint-Chrysostome</v>
          </cell>
          <cell r="H3905" t="str">
            <v>J0S1R0</v>
          </cell>
          <cell r="I3905">
            <v>450</v>
          </cell>
          <cell r="J3905">
            <v>8263758</v>
          </cell>
          <cell r="K3905">
            <v>59</v>
          </cell>
          <cell r="L3905">
            <v>17345</v>
          </cell>
          <cell r="M3905">
            <v>64</v>
          </cell>
          <cell r="N3905">
            <v>17922</v>
          </cell>
        </row>
        <row r="3906">
          <cell r="A3906">
            <v>1847649</v>
          </cell>
          <cell r="B3906" t="str">
            <v>07</v>
          </cell>
          <cell r="C3906" t="str">
            <v>Outaouais</v>
          </cell>
          <cell r="D3906" t="str">
            <v>Bélair(Jacques)</v>
          </cell>
          <cell r="F3906" t="str">
            <v>16 William</v>
          </cell>
          <cell r="G3906" t="str">
            <v>Davidson</v>
          </cell>
          <cell r="H3906" t="str">
            <v>J0X1R0</v>
          </cell>
          <cell r="I3906">
            <v>819</v>
          </cell>
          <cell r="J3906">
            <v>6832930</v>
          </cell>
          <cell r="K3906">
            <v>53</v>
          </cell>
          <cell r="L3906">
            <v>3194</v>
          </cell>
          <cell r="M3906">
            <v>50</v>
          </cell>
          <cell r="N3906">
            <v>3865</v>
          </cell>
        </row>
        <row r="3907">
          <cell r="A3907">
            <v>1847672</v>
          </cell>
          <cell r="B3907" t="str">
            <v>07</v>
          </cell>
          <cell r="C3907" t="str">
            <v>Outaouais</v>
          </cell>
          <cell r="D3907" t="str">
            <v>Chartrand(Pierre)</v>
          </cell>
          <cell r="F3907" t="str">
            <v>969, Route 321 Nord</v>
          </cell>
          <cell r="G3907" t="str">
            <v>Saint-André-Avellin</v>
          </cell>
          <cell r="H3907" t="str">
            <v>J0V1W0</v>
          </cell>
          <cell r="I3907">
            <v>819</v>
          </cell>
          <cell r="J3907">
            <v>9831039</v>
          </cell>
          <cell r="K3907">
            <v>49</v>
          </cell>
          <cell r="L3907">
            <v>582</v>
          </cell>
          <cell r="M3907">
            <v>49</v>
          </cell>
          <cell r="N3907">
            <v>680</v>
          </cell>
        </row>
        <row r="3908">
          <cell r="A3908">
            <v>1848704</v>
          </cell>
          <cell r="B3908" t="str">
            <v>17</v>
          </cell>
          <cell r="C3908" t="str">
            <v>Centre-du-Québec</v>
          </cell>
          <cell r="D3908" t="str">
            <v>Pellerin Suzanne et Chauvette Jean-Noël</v>
          </cell>
          <cell r="E3908" t="str">
            <v>Chauvette(Jean-Noël)</v>
          </cell>
          <cell r="F3908" t="str">
            <v>1455, rang Petit Montréal</v>
          </cell>
          <cell r="G3908" t="str">
            <v>Manseau</v>
          </cell>
          <cell r="H3908" t="str">
            <v>G0X1V0</v>
          </cell>
          <cell r="I3908">
            <v>819</v>
          </cell>
          <cell r="J3908">
            <v>3562012</v>
          </cell>
          <cell r="K3908">
            <v>10</v>
          </cell>
          <cell r="L3908">
            <v>1574</v>
          </cell>
        </row>
        <row r="3909">
          <cell r="A3909">
            <v>1849405</v>
          </cell>
          <cell r="B3909" t="str">
            <v>12</v>
          </cell>
          <cell r="C3909" t="str">
            <v>Chaudière-Appalaches</v>
          </cell>
          <cell r="D3909" t="str">
            <v>Lacroix(Richard)</v>
          </cell>
          <cell r="F3909" t="str">
            <v>2446, rue Martel</v>
          </cell>
          <cell r="G3909" t="str">
            <v>Saint-Romuald</v>
          </cell>
          <cell r="H3909" t="str">
            <v>G6W6L2</v>
          </cell>
          <cell r="I3909">
            <v>418</v>
          </cell>
          <cell r="J3909">
            <v>8392749</v>
          </cell>
          <cell r="K3909">
            <v>41</v>
          </cell>
          <cell r="L3909">
            <v>2043</v>
          </cell>
          <cell r="M3909">
            <v>47</v>
          </cell>
        </row>
        <row r="3910">
          <cell r="A3910">
            <v>1849413</v>
          </cell>
          <cell r="B3910" t="str">
            <v>12</v>
          </cell>
          <cell r="C3910" t="str">
            <v>Chaudière-Appalaches</v>
          </cell>
          <cell r="D3910" t="str">
            <v>Breton Alain &amp; Dorval Lynda</v>
          </cell>
          <cell r="F3910" t="str">
            <v>328, 4e rang Ouest</v>
          </cell>
          <cell r="G3910" t="str">
            <v>La Durantaye</v>
          </cell>
          <cell r="H3910" t="str">
            <v>G0R1W0</v>
          </cell>
          <cell r="I3910">
            <v>418</v>
          </cell>
          <cell r="J3910">
            <v>8843242</v>
          </cell>
          <cell r="K3910">
            <v>19</v>
          </cell>
          <cell r="L3910">
            <v>252</v>
          </cell>
          <cell r="M3910">
            <v>20</v>
          </cell>
          <cell r="N3910">
            <v>1639</v>
          </cell>
        </row>
        <row r="3911">
          <cell r="A3911">
            <v>1849439</v>
          </cell>
          <cell r="B3911" t="str">
            <v>05</v>
          </cell>
          <cell r="C3911" t="str">
            <v>Estrie</v>
          </cell>
          <cell r="D3911" t="str">
            <v>Bachand Denise et Carrier Raymond</v>
          </cell>
          <cell r="E3911" t="str">
            <v>Carrier(Raymond)</v>
          </cell>
          <cell r="F3911" t="str">
            <v>360, 10ème rang Sud, R.R. 3</v>
          </cell>
          <cell r="G3911" t="str">
            <v>Valcourt</v>
          </cell>
          <cell r="H3911" t="str">
            <v>J0E2L0</v>
          </cell>
          <cell r="I3911">
            <v>450</v>
          </cell>
          <cell r="J3911">
            <v>5393499</v>
          </cell>
          <cell r="K3911">
            <v>19</v>
          </cell>
          <cell r="L3911">
            <v>984</v>
          </cell>
        </row>
        <row r="3912">
          <cell r="A3912">
            <v>1849504</v>
          </cell>
          <cell r="B3912" t="str">
            <v>17</v>
          </cell>
          <cell r="C3912" t="str">
            <v>Centre-du-Québec</v>
          </cell>
          <cell r="D3912" t="str">
            <v>Messier Diane et Pothier Denis</v>
          </cell>
          <cell r="E3912" t="str">
            <v>Pothier(Denis)</v>
          </cell>
          <cell r="F3912" t="str">
            <v>331, rang des Érables</v>
          </cell>
          <cell r="G3912" t="str">
            <v>Tingwick</v>
          </cell>
          <cell r="H3912" t="str">
            <v>J0A1L0</v>
          </cell>
          <cell r="I3912">
            <v>819</v>
          </cell>
          <cell r="J3912">
            <v>3585008</v>
          </cell>
          <cell r="K3912">
            <v>39</v>
          </cell>
          <cell r="L3912">
            <v>7251</v>
          </cell>
          <cell r="M3912">
            <v>44</v>
          </cell>
          <cell r="N3912">
            <v>8815</v>
          </cell>
        </row>
        <row r="3913">
          <cell r="A3913">
            <v>1852292</v>
          </cell>
          <cell r="B3913" t="str">
            <v>17</v>
          </cell>
          <cell r="C3913" t="str">
            <v>Centre-du-Québec</v>
          </cell>
          <cell r="D3913" t="str">
            <v>Desruisseaux(Denis)</v>
          </cell>
          <cell r="E3913" t="str">
            <v>Desruisseaux(Denis)</v>
          </cell>
          <cell r="F3913" t="str">
            <v>285, Chemin Grosse Ile</v>
          </cell>
          <cell r="G3913" t="str">
            <v>Lyster</v>
          </cell>
          <cell r="H3913" t="str">
            <v>G0S1V0</v>
          </cell>
          <cell r="I3913">
            <v>819</v>
          </cell>
          <cell r="J3913">
            <v>3891264</v>
          </cell>
          <cell r="K3913">
            <v>16</v>
          </cell>
        </row>
        <row r="3914">
          <cell r="A3914">
            <v>1852367</v>
          </cell>
          <cell r="B3914" t="str">
            <v>12</v>
          </cell>
          <cell r="C3914" t="str">
            <v>Chaudière-Appalaches</v>
          </cell>
          <cell r="D3914" t="str">
            <v>Goulet(Jean-Guy)</v>
          </cell>
          <cell r="F3914" t="str">
            <v>1451, Assomption Sud</v>
          </cell>
          <cell r="G3914" t="str">
            <v>Saint-Joseph-de-Beauce</v>
          </cell>
          <cell r="H3914" t="str">
            <v>G0S2V0</v>
          </cell>
          <cell r="I3914">
            <v>418</v>
          </cell>
          <cell r="J3914">
            <v>3974306</v>
          </cell>
          <cell r="K3914">
            <v>19</v>
          </cell>
          <cell r="L3914">
            <v>1823</v>
          </cell>
          <cell r="M3914">
            <v>17</v>
          </cell>
          <cell r="N3914">
            <v>1002</v>
          </cell>
        </row>
        <row r="3915">
          <cell r="A3915">
            <v>1852730</v>
          </cell>
          <cell r="B3915" t="str">
            <v>17</v>
          </cell>
          <cell r="C3915" t="str">
            <v>Centre-du-Québec</v>
          </cell>
          <cell r="D3915" t="str">
            <v>Gleason(Steve)</v>
          </cell>
          <cell r="F3915" t="str">
            <v>171, chemin Warwick</v>
          </cell>
          <cell r="G3915" t="str">
            <v>Tingwick</v>
          </cell>
          <cell r="H3915" t="str">
            <v>J0A1L0</v>
          </cell>
          <cell r="I3915">
            <v>819</v>
          </cell>
          <cell r="J3915">
            <v>3592491</v>
          </cell>
          <cell r="K3915">
            <v>20</v>
          </cell>
          <cell r="L3915">
            <v>496</v>
          </cell>
          <cell r="M3915">
            <v>18</v>
          </cell>
          <cell r="N3915">
            <v>482</v>
          </cell>
        </row>
        <row r="3916">
          <cell r="A3916">
            <v>1852755</v>
          </cell>
          <cell r="B3916" t="str">
            <v>08</v>
          </cell>
          <cell r="C3916" t="str">
            <v>Abitibi-Témiscamingue</v>
          </cell>
          <cell r="D3916" t="str">
            <v>Ranch du Coyote SENC</v>
          </cell>
          <cell r="E3916" t="str">
            <v>Marcoux(Yves)</v>
          </cell>
          <cell r="F3916" t="str">
            <v>345, chemin des Pins</v>
          </cell>
          <cell r="G3916" t="str">
            <v>Nédélec</v>
          </cell>
          <cell r="H3916" t="str">
            <v>J0Z2Z0</v>
          </cell>
          <cell r="I3916">
            <v>819</v>
          </cell>
          <cell r="J3916">
            <v>7843287</v>
          </cell>
          <cell r="K3916">
            <v>310</v>
          </cell>
          <cell r="L3916">
            <v>63468</v>
          </cell>
          <cell r="M3916">
            <v>302</v>
          </cell>
          <cell r="N3916">
            <v>52615</v>
          </cell>
        </row>
        <row r="3917">
          <cell r="A3917">
            <v>1852789</v>
          </cell>
          <cell r="B3917" t="str">
            <v>07</v>
          </cell>
          <cell r="C3917" t="str">
            <v>Outaouais</v>
          </cell>
          <cell r="D3917" t="str">
            <v>Cecil Clemiss &amp; Judy Cameron</v>
          </cell>
          <cell r="F3917" t="str">
            <v>326, chemin Cameron</v>
          </cell>
          <cell r="G3917" t="str">
            <v>Mayo</v>
          </cell>
          <cell r="H3917" t="str">
            <v>J8L4G6</v>
          </cell>
          <cell r="I3917">
            <v>819</v>
          </cell>
          <cell r="J3917">
            <v>2814863</v>
          </cell>
          <cell r="K3917">
            <v>24</v>
          </cell>
          <cell r="M3917">
            <v>26</v>
          </cell>
          <cell r="N3917">
            <v>3593</v>
          </cell>
        </row>
        <row r="3918">
          <cell r="A3918">
            <v>1852805</v>
          </cell>
          <cell r="B3918" t="str">
            <v>17</v>
          </cell>
          <cell r="C3918" t="str">
            <v>Centre-du-Québec</v>
          </cell>
          <cell r="D3918" t="str">
            <v>Perkins(Dany)</v>
          </cell>
          <cell r="E3918" t="str">
            <v>Perkins(Dany)</v>
          </cell>
          <cell r="F3918" t="str">
            <v>575, Marie-Victorin</v>
          </cell>
          <cell r="G3918" t="str">
            <v>Kingsey Falls</v>
          </cell>
          <cell r="H3918" t="str">
            <v>J0A1M0</v>
          </cell>
          <cell r="I3918">
            <v>819</v>
          </cell>
          <cell r="J3918">
            <v>3632919</v>
          </cell>
          <cell r="K3918">
            <v>11</v>
          </cell>
          <cell r="L3918">
            <v>3213</v>
          </cell>
        </row>
        <row r="3919">
          <cell r="A3919">
            <v>1852995</v>
          </cell>
          <cell r="B3919" t="str">
            <v>07</v>
          </cell>
          <cell r="C3919" t="str">
            <v>Outaouais</v>
          </cell>
          <cell r="D3919" t="str">
            <v>Kidder(Robert Randy)</v>
          </cell>
          <cell r="F3919" t="str">
            <v>115, Hogan Road</v>
          </cell>
          <cell r="G3919" t="str">
            <v>Farrellton</v>
          </cell>
          <cell r="H3919" t="str">
            <v>J0X1T0</v>
          </cell>
          <cell r="I3919">
            <v>819</v>
          </cell>
          <cell r="J3919">
            <v>4591286</v>
          </cell>
          <cell r="K3919">
            <v>26</v>
          </cell>
          <cell r="L3919">
            <v>2862</v>
          </cell>
          <cell r="M3919">
            <v>34</v>
          </cell>
          <cell r="N3919">
            <v>2930</v>
          </cell>
        </row>
        <row r="3920">
          <cell r="A3920">
            <v>1853316</v>
          </cell>
          <cell r="B3920" t="str">
            <v>17</v>
          </cell>
          <cell r="C3920" t="str">
            <v>Centre-du-Québec</v>
          </cell>
          <cell r="D3920" t="str">
            <v>Janelle(Denis)</v>
          </cell>
          <cell r="F3920" t="str">
            <v>161, route 122</v>
          </cell>
          <cell r="G3920" t="str">
            <v>Saint-Germain-de-Grantham</v>
          </cell>
          <cell r="H3920" t="str">
            <v>J0C1K0</v>
          </cell>
          <cell r="I3920">
            <v>819</v>
          </cell>
          <cell r="J3920">
            <v>3954314</v>
          </cell>
          <cell r="K3920">
            <v>20</v>
          </cell>
          <cell r="L3920">
            <v>4498</v>
          </cell>
          <cell r="M3920">
            <v>19</v>
          </cell>
          <cell r="N3920">
            <v>3292</v>
          </cell>
        </row>
        <row r="3921">
          <cell r="A3921">
            <v>1853555</v>
          </cell>
          <cell r="B3921" t="str">
            <v>01</v>
          </cell>
          <cell r="C3921" t="str">
            <v>Bas-Saint-Laurent</v>
          </cell>
          <cell r="D3921" t="str">
            <v>Ouellet(Jean-Claude)</v>
          </cell>
          <cell r="F3921" t="str">
            <v>738, rang 7</v>
          </cell>
          <cell r="G3921" t="str">
            <v>Saint-Jean-de-la-Lande</v>
          </cell>
          <cell r="H3921" t="str">
            <v>G0L3N0</v>
          </cell>
          <cell r="I3921">
            <v>418</v>
          </cell>
          <cell r="J3921">
            <v>8535800</v>
          </cell>
          <cell r="K3921">
            <v>59</v>
          </cell>
          <cell r="L3921">
            <v>11500</v>
          </cell>
          <cell r="M3921">
            <v>66</v>
          </cell>
          <cell r="N3921">
            <v>12973</v>
          </cell>
        </row>
        <row r="3922">
          <cell r="A3922">
            <v>1853860</v>
          </cell>
          <cell r="B3922" t="str">
            <v>14</v>
          </cell>
          <cell r="C3922" t="str">
            <v>Lanaudière</v>
          </cell>
          <cell r="D3922" t="str">
            <v>Dufort(Robert)</v>
          </cell>
          <cell r="F3922" t="str">
            <v>565, Rivière Sud</v>
          </cell>
          <cell r="G3922" t="str">
            <v>Saint-Roch-de-l'Achigan</v>
          </cell>
          <cell r="H3922" t="str">
            <v>J0K3H0</v>
          </cell>
          <cell r="I3922">
            <v>450</v>
          </cell>
          <cell r="J3922">
            <v>5883501</v>
          </cell>
          <cell r="K3922">
            <v>43</v>
          </cell>
          <cell r="L3922">
            <v>4552</v>
          </cell>
        </row>
        <row r="3923">
          <cell r="A3923">
            <v>1854033</v>
          </cell>
          <cell r="B3923" t="str">
            <v>07</v>
          </cell>
          <cell r="C3923" t="str">
            <v>Outaouais</v>
          </cell>
          <cell r="D3923" t="str">
            <v>9078-3242 Québec inc.</v>
          </cell>
          <cell r="E3923" t="str">
            <v>Therrien(Normand)</v>
          </cell>
          <cell r="F3923" t="str">
            <v>403, rang St-Joseph Ouest</v>
          </cell>
          <cell r="G3923" t="str">
            <v>Saint-André-Avellin</v>
          </cell>
          <cell r="H3923" t="str">
            <v>J0V1W0</v>
          </cell>
          <cell r="I3923">
            <v>819</v>
          </cell>
          <cell r="J3923">
            <v>9836003</v>
          </cell>
          <cell r="K3923">
            <v>67</v>
          </cell>
          <cell r="L3923">
            <v>4423</v>
          </cell>
          <cell r="M3923">
            <v>72</v>
          </cell>
          <cell r="N3923">
            <v>26575</v>
          </cell>
        </row>
        <row r="3924">
          <cell r="A3924">
            <v>1854074</v>
          </cell>
          <cell r="B3924" t="str">
            <v>07</v>
          </cell>
          <cell r="C3924" t="str">
            <v>Outaouais</v>
          </cell>
          <cell r="D3924" t="str">
            <v>Miller(Robert)</v>
          </cell>
          <cell r="F3924" t="str">
            <v>C776 - 7th Line, R.R. 1</v>
          </cell>
          <cell r="G3924" t="str">
            <v>Shawville</v>
          </cell>
          <cell r="H3924" t="str">
            <v>J0X2Y0</v>
          </cell>
          <cell r="I3924">
            <v>819</v>
          </cell>
          <cell r="J3924">
            <v>6476001</v>
          </cell>
          <cell r="K3924">
            <v>10</v>
          </cell>
          <cell r="L3924">
            <v>340</v>
          </cell>
        </row>
        <row r="3925">
          <cell r="A3925">
            <v>1854876</v>
          </cell>
          <cell r="B3925" t="str">
            <v>17</v>
          </cell>
          <cell r="C3925" t="str">
            <v>Centre-du-Québec</v>
          </cell>
          <cell r="D3925" t="str">
            <v>Descoteaux(Claire)</v>
          </cell>
          <cell r="F3925" t="str">
            <v>902, rue Williams</v>
          </cell>
          <cell r="G3925" t="str">
            <v>Saint-Félix-de-Kingsey</v>
          </cell>
          <cell r="H3925" t="str">
            <v>J0B2T0</v>
          </cell>
          <cell r="I3925">
            <v>819</v>
          </cell>
          <cell r="J3925">
            <v>8482165</v>
          </cell>
          <cell r="K3925">
            <v>19</v>
          </cell>
          <cell r="L3925">
            <v>2629</v>
          </cell>
        </row>
        <row r="3926">
          <cell r="A3926">
            <v>1855097</v>
          </cell>
          <cell r="B3926" t="str">
            <v>05</v>
          </cell>
          <cell r="C3926" t="str">
            <v>Estrie</v>
          </cell>
          <cell r="D3926" t="str">
            <v>Société en commandite, Fermes aux Portes de la Nature</v>
          </cell>
          <cell r="F3926" t="str">
            <v>99 avenue Lafleur</v>
          </cell>
          <cell r="G3926" t="str">
            <v>LaSalle</v>
          </cell>
          <cell r="H3926" t="str">
            <v>H8R3G8</v>
          </cell>
          <cell r="I3926">
            <v>819</v>
          </cell>
          <cell r="J3926">
            <v>8762573</v>
          </cell>
          <cell r="K3926">
            <v>197</v>
          </cell>
          <cell r="L3926">
            <v>51388</v>
          </cell>
          <cell r="M3926">
            <v>191</v>
          </cell>
          <cell r="N3926">
            <v>34785</v>
          </cell>
        </row>
        <row r="3927">
          <cell r="A3927">
            <v>1855238</v>
          </cell>
          <cell r="B3927" t="str">
            <v>12</v>
          </cell>
          <cell r="C3927" t="str">
            <v>Chaudière-Appalaches</v>
          </cell>
          <cell r="D3927" t="str">
            <v>Chouinard(Jacques)</v>
          </cell>
          <cell r="F3927" t="str">
            <v>648, route 216</v>
          </cell>
          <cell r="G3927" t="str">
            <v>Saint-Paul-de-Montminy</v>
          </cell>
          <cell r="H3927" t="str">
            <v>G0R3Y0</v>
          </cell>
          <cell r="I3927">
            <v>418</v>
          </cell>
          <cell r="J3927">
            <v>4693408</v>
          </cell>
          <cell r="K3927">
            <v>20</v>
          </cell>
          <cell r="L3927">
            <v>1126</v>
          </cell>
        </row>
        <row r="3928">
          <cell r="A3928">
            <v>1855337</v>
          </cell>
          <cell r="B3928" t="str">
            <v>07</v>
          </cell>
          <cell r="C3928" t="str">
            <v>Outaouais</v>
          </cell>
          <cell r="D3928" t="str">
            <v>Olmsted(Vincent)</v>
          </cell>
          <cell r="F3928" t="str">
            <v>295 Elm</v>
          </cell>
          <cell r="G3928" t="str">
            <v>Luskville</v>
          </cell>
          <cell r="H3928" t="str">
            <v>J0X2G0</v>
          </cell>
          <cell r="I3928">
            <v>819</v>
          </cell>
          <cell r="J3928">
            <v>6841024</v>
          </cell>
          <cell r="K3928">
            <v>93</v>
          </cell>
          <cell r="L3928">
            <v>1707</v>
          </cell>
          <cell r="M3928">
            <v>92</v>
          </cell>
          <cell r="N3928">
            <v>12351</v>
          </cell>
        </row>
        <row r="3929">
          <cell r="A3929">
            <v>1855345</v>
          </cell>
          <cell r="B3929" t="str">
            <v>07</v>
          </cell>
          <cell r="C3929" t="str">
            <v>Outaouais</v>
          </cell>
          <cell r="D3929" t="str">
            <v>Tubman(Glen)</v>
          </cell>
          <cell r="F3929" t="str">
            <v>C8 Heath Road, Box 754</v>
          </cell>
          <cell r="G3929" t="str">
            <v>Shawville</v>
          </cell>
          <cell r="H3929" t="str">
            <v>J0X2Y0</v>
          </cell>
          <cell r="I3929">
            <v>819</v>
          </cell>
          <cell r="J3929">
            <v>6472541</v>
          </cell>
          <cell r="K3929">
            <v>24</v>
          </cell>
          <cell r="L3929">
            <v>5661</v>
          </cell>
          <cell r="M3929">
            <v>24</v>
          </cell>
          <cell r="N3929">
            <v>6163</v>
          </cell>
        </row>
        <row r="3930">
          <cell r="A3930">
            <v>1855360</v>
          </cell>
          <cell r="B3930" t="str">
            <v>05</v>
          </cell>
          <cell r="C3930" t="str">
            <v>Estrie</v>
          </cell>
          <cell r="D3930" t="str">
            <v>Decelles Sébastien et Ouellet Nicole</v>
          </cell>
          <cell r="F3930" t="str">
            <v>524 avenue du Carillon</v>
          </cell>
          <cell r="G3930" t="str">
            <v>Magog</v>
          </cell>
          <cell r="H3930" t="str">
            <v>J1X3W4</v>
          </cell>
          <cell r="I3930">
            <v>819</v>
          </cell>
          <cell r="J3930">
            <v>8437345</v>
          </cell>
          <cell r="K3930">
            <v>26</v>
          </cell>
          <cell r="L3930">
            <v>4869</v>
          </cell>
          <cell r="M3930">
            <v>29</v>
          </cell>
          <cell r="N3930">
            <v>5087</v>
          </cell>
        </row>
        <row r="3931">
          <cell r="A3931">
            <v>1855659</v>
          </cell>
          <cell r="B3931" t="str">
            <v>01</v>
          </cell>
          <cell r="C3931" t="str">
            <v>Bas-Saint-Laurent</v>
          </cell>
          <cell r="D3931" t="str">
            <v>Ferme des Plaines</v>
          </cell>
          <cell r="E3931" t="str">
            <v>Gasse(Claude)</v>
          </cell>
          <cell r="F3931" t="str">
            <v>505, chemin Perreault</v>
          </cell>
          <cell r="G3931" t="str">
            <v>Sainte-Flavie</v>
          </cell>
          <cell r="H3931" t="str">
            <v>G0J2L0</v>
          </cell>
          <cell r="I3931">
            <v>418</v>
          </cell>
          <cell r="J3931">
            <v>7755065</v>
          </cell>
          <cell r="K3931">
            <v>31</v>
          </cell>
          <cell r="L3931">
            <v>5621</v>
          </cell>
          <cell r="M3931">
            <v>44</v>
          </cell>
          <cell r="N3931">
            <v>7958</v>
          </cell>
        </row>
        <row r="3932">
          <cell r="A3932">
            <v>1855824</v>
          </cell>
          <cell r="B3932" t="str">
            <v>05</v>
          </cell>
          <cell r="C3932" t="str">
            <v>Estrie</v>
          </cell>
          <cell r="D3932" t="str">
            <v>Mathieu(Alain)</v>
          </cell>
          <cell r="F3932" t="str">
            <v>280, chemin Hooker</v>
          </cell>
          <cell r="G3932" t="str">
            <v>Bishopton</v>
          </cell>
          <cell r="H3932" t="str">
            <v>J0B1G0</v>
          </cell>
          <cell r="I3932">
            <v>0</v>
          </cell>
          <cell r="J3932">
            <v>0</v>
          </cell>
          <cell r="K3932">
            <v>17</v>
          </cell>
          <cell r="L3932">
            <v>5111</v>
          </cell>
        </row>
        <row r="3933">
          <cell r="A3933">
            <v>1856095</v>
          </cell>
          <cell r="B3933" t="str">
            <v>05</v>
          </cell>
          <cell r="C3933" t="str">
            <v>Estrie</v>
          </cell>
          <cell r="D3933" t="str">
            <v>Cass(Allen)</v>
          </cell>
          <cell r="F3933" t="str">
            <v>102 Barnston Rd</v>
          </cell>
          <cell r="G3933" t="str">
            <v>Hatley</v>
          </cell>
          <cell r="H3933" t="str">
            <v>J0B4B0</v>
          </cell>
          <cell r="I3933">
            <v>819</v>
          </cell>
          <cell r="J3933">
            <v>8385985</v>
          </cell>
          <cell r="K3933">
            <v>27</v>
          </cell>
          <cell r="L3933">
            <v>1433</v>
          </cell>
          <cell r="M3933">
            <v>27</v>
          </cell>
          <cell r="N3933">
            <v>1118</v>
          </cell>
        </row>
        <row r="3934">
          <cell r="A3934">
            <v>1856210</v>
          </cell>
          <cell r="B3934" t="str">
            <v>11</v>
          </cell>
          <cell r="C3934" t="str">
            <v>Gaspésie-Iles-de-la-Madeleine</v>
          </cell>
          <cell r="D3934" t="str">
            <v>9148-1176 Québec inc.</v>
          </cell>
          <cell r="E3934" t="str">
            <v>Côté(André et Pierre)</v>
          </cell>
          <cell r="F3934" t="str">
            <v>1413 Haldimand</v>
          </cell>
          <cell r="G3934" t="str">
            <v>Gaspé</v>
          </cell>
          <cell r="H3934" t="str">
            <v>G4X2J9</v>
          </cell>
          <cell r="I3934">
            <v>418</v>
          </cell>
          <cell r="J3934">
            <v>3684785</v>
          </cell>
          <cell r="K3934">
            <v>15</v>
          </cell>
          <cell r="L3934">
            <v>811</v>
          </cell>
          <cell r="M3934">
            <v>15</v>
          </cell>
          <cell r="N3934">
            <v>471</v>
          </cell>
        </row>
        <row r="3935">
          <cell r="A3935">
            <v>1856350</v>
          </cell>
          <cell r="B3935" t="str">
            <v>17</v>
          </cell>
          <cell r="C3935" t="str">
            <v>Centre-du-Québec</v>
          </cell>
          <cell r="D3935" t="str">
            <v>Labonté(Guylaine)</v>
          </cell>
          <cell r="F3935" t="str">
            <v>950, rang 6</v>
          </cell>
          <cell r="G3935" t="str">
            <v>L'Avenir</v>
          </cell>
          <cell r="H3935" t="str">
            <v>J0C1B0</v>
          </cell>
          <cell r="I3935">
            <v>819</v>
          </cell>
          <cell r="J3935">
            <v>3941014</v>
          </cell>
          <cell r="K3935">
            <v>20</v>
          </cell>
          <cell r="L3935">
            <v>1726</v>
          </cell>
          <cell r="M3935">
            <v>19</v>
          </cell>
          <cell r="N3935">
            <v>802</v>
          </cell>
        </row>
        <row r="3936">
          <cell r="A3936">
            <v>1856830</v>
          </cell>
          <cell r="B3936" t="str">
            <v>12</v>
          </cell>
          <cell r="C3936" t="str">
            <v>Chaudière-Appalaches</v>
          </cell>
          <cell r="D3936" t="str">
            <v>Fortin(Marc)</v>
          </cell>
          <cell r="F3936" t="str">
            <v>115, Grande Ligne</v>
          </cell>
          <cell r="G3936" t="str">
            <v>Saint-Louis-de-Gonzague (de Beauce)</v>
          </cell>
          <cell r="H3936" t="str">
            <v>G0R2L0</v>
          </cell>
          <cell r="I3936">
            <v>418</v>
          </cell>
          <cell r="J3936">
            <v>2675270</v>
          </cell>
          <cell r="K3936">
            <v>18</v>
          </cell>
          <cell r="L3936">
            <v>909</v>
          </cell>
        </row>
        <row r="3937">
          <cell r="A3937">
            <v>1856855</v>
          </cell>
          <cell r="B3937" t="str">
            <v>12</v>
          </cell>
          <cell r="C3937" t="str">
            <v>Chaudière-Appalaches</v>
          </cell>
          <cell r="D3937" t="str">
            <v>Gilbert(Martin)</v>
          </cell>
          <cell r="F3937" t="str">
            <v>301, rang Fernand Bégin</v>
          </cell>
          <cell r="G3937" t="str">
            <v>Saint-Philibert</v>
          </cell>
          <cell r="H3937" t="str">
            <v>G0M1X0</v>
          </cell>
          <cell r="I3937">
            <v>418</v>
          </cell>
          <cell r="J3937">
            <v>2287201</v>
          </cell>
          <cell r="K3937">
            <v>11</v>
          </cell>
          <cell r="L3937">
            <v>1361</v>
          </cell>
          <cell r="M3937">
            <v>16</v>
          </cell>
          <cell r="N3937">
            <v>340</v>
          </cell>
        </row>
        <row r="3938">
          <cell r="A3938">
            <v>1857135</v>
          </cell>
          <cell r="B3938" t="str">
            <v>07</v>
          </cell>
          <cell r="C3938" t="str">
            <v>Outaouais</v>
          </cell>
          <cell r="D3938" t="str">
            <v>Côté(Pierre)</v>
          </cell>
          <cell r="F3938" t="str">
            <v>313, chemin Montcerf</v>
          </cell>
          <cell r="G3938" t="str">
            <v>Montcerf-Lytton</v>
          </cell>
          <cell r="H3938" t="str">
            <v>J0W1N0</v>
          </cell>
          <cell r="I3938">
            <v>819</v>
          </cell>
          <cell r="J3938">
            <v>4413260</v>
          </cell>
          <cell r="K3938">
            <v>14</v>
          </cell>
          <cell r="M3938">
            <v>15</v>
          </cell>
        </row>
        <row r="3939">
          <cell r="A3939">
            <v>1857176</v>
          </cell>
          <cell r="B3939" t="str">
            <v>07</v>
          </cell>
          <cell r="C3939" t="str">
            <v>Outaouais</v>
          </cell>
          <cell r="D3939" t="str">
            <v>Miller(Alvin)</v>
          </cell>
          <cell r="E3939" t="str">
            <v>Pfeil(Debbie)</v>
          </cell>
          <cell r="F3939" t="str">
            <v>1675, chemin Rivière Blanche</v>
          </cell>
          <cell r="G3939" t="str">
            <v>Mulgrave-et-Derry</v>
          </cell>
          <cell r="H3939" t="str">
            <v>J8L2W8</v>
          </cell>
          <cell r="I3939">
            <v>819</v>
          </cell>
          <cell r="J3939">
            <v>9866225</v>
          </cell>
          <cell r="K3939">
            <v>19</v>
          </cell>
          <cell r="L3939">
            <v>1294</v>
          </cell>
          <cell r="M3939">
            <v>16</v>
          </cell>
        </row>
        <row r="3940">
          <cell r="A3940">
            <v>1857234</v>
          </cell>
          <cell r="B3940" t="str">
            <v>16</v>
          </cell>
          <cell r="C3940" t="str">
            <v>Montérégie</v>
          </cell>
          <cell r="D3940" t="str">
            <v>Lafleur(Glenn)</v>
          </cell>
          <cell r="F3940" t="str">
            <v>795, chemin St-Georges</v>
          </cell>
          <cell r="G3940" t="str">
            <v>Saint-Télesphore</v>
          </cell>
          <cell r="H3940" t="str">
            <v>J0P1Y0</v>
          </cell>
          <cell r="I3940">
            <v>450</v>
          </cell>
          <cell r="J3940">
            <v>2692571</v>
          </cell>
          <cell r="K3940">
            <v>30</v>
          </cell>
          <cell r="L3940">
            <v>1178</v>
          </cell>
          <cell r="M3940">
            <v>31</v>
          </cell>
        </row>
        <row r="3941">
          <cell r="A3941">
            <v>1857549</v>
          </cell>
          <cell r="B3941" t="str">
            <v>17</v>
          </cell>
          <cell r="C3941" t="str">
            <v>Centre-du-Québec</v>
          </cell>
          <cell r="D3941" t="str">
            <v>Roy(Jocelyn)</v>
          </cell>
          <cell r="F3941" t="str">
            <v>9150, des Noyers</v>
          </cell>
          <cell r="G3941" t="str">
            <v>Bécancour</v>
          </cell>
          <cell r="H3941" t="str">
            <v>G9H3R9</v>
          </cell>
          <cell r="I3941">
            <v>819</v>
          </cell>
          <cell r="J3941">
            <v>3832394</v>
          </cell>
          <cell r="K3941">
            <v>31</v>
          </cell>
          <cell r="L3941">
            <v>5532</v>
          </cell>
        </row>
        <row r="3942">
          <cell r="A3942">
            <v>1857846</v>
          </cell>
          <cell r="B3942" t="str">
            <v>01</v>
          </cell>
          <cell r="C3942" t="str">
            <v>Bas-Saint-Laurent</v>
          </cell>
          <cell r="D3942" t="str">
            <v>Thériault(Michaël)</v>
          </cell>
          <cell r="F3942" t="str">
            <v>81, route 132 Ouest</v>
          </cell>
          <cell r="G3942" t="str">
            <v>Saint-Denis (de Kamouraska)</v>
          </cell>
          <cell r="H3942" t="str">
            <v>G0L2R0</v>
          </cell>
          <cell r="I3942">
            <v>418</v>
          </cell>
          <cell r="J3942">
            <v>4982509</v>
          </cell>
          <cell r="K3942">
            <v>22</v>
          </cell>
          <cell r="L3942">
            <v>3976</v>
          </cell>
          <cell r="M3942">
            <v>23</v>
          </cell>
          <cell r="N3942">
            <v>3251</v>
          </cell>
        </row>
        <row r="3943">
          <cell r="A3943">
            <v>1858331</v>
          </cell>
          <cell r="B3943" t="str">
            <v>17</v>
          </cell>
          <cell r="C3943" t="str">
            <v>Centre-du-Québec</v>
          </cell>
          <cell r="D3943" t="str">
            <v>Yergeau(Luc)</v>
          </cell>
          <cell r="F3943" t="str">
            <v>44, rang 10</v>
          </cell>
          <cell r="G3943" t="str">
            <v>Lefebvre</v>
          </cell>
          <cell r="H3943" t="str">
            <v>J0H2C0</v>
          </cell>
          <cell r="I3943">
            <v>819</v>
          </cell>
          <cell r="J3943">
            <v>3941134</v>
          </cell>
          <cell r="L3943">
            <v>277</v>
          </cell>
        </row>
        <row r="3944">
          <cell r="A3944">
            <v>1858448</v>
          </cell>
          <cell r="B3944" t="str">
            <v>14</v>
          </cell>
          <cell r="C3944" t="str">
            <v>Lanaudière</v>
          </cell>
          <cell r="D3944" t="str">
            <v>Rivest(Eric)</v>
          </cell>
          <cell r="F3944" t="str">
            <v>6800, chemin Brassard</v>
          </cell>
          <cell r="G3944" t="str">
            <v>Saint-Zénon</v>
          </cell>
          <cell r="H3944" t="str">
            <v>J0K3N0</v>
          </cell>
          <cell r="I3944">
            <v>450</v>
          </cell>
          <cell r="J3944">
            <v>8840118</v>
          </cell>
          <cell r="K3944">
            <v>14</v>
          </cell>
          <cell r="L3944">
            <v>680</v>
          </cell>
          <cell r="M3944">
            <v>15</v>
          </cell>
          <cell r="N3944">
            <v>709</v>
          </cell>
        </row>
        <row r="3945">
          <cell r="A3945">
            <v>1858828</v>
          </cell>
          <cell r="B3945" t="str">
            <v>16</v>
          </cell>
          <cell r="C3945" t="str">
            <v>Montérégie</v>
          </cell>
          <cell r="D3945" t="str">
            <v>Ferme Limouxam</v>
          </cell>
          <cell r="F3945" t="str">
            <v>1070, rang Sainte-Geneviève</v>
          </cell>
          <cell r="G3945" t="str">
            <v>Roxton</v>
          </cell>
          <cell r="H3945" t="str">
            <v>J0H1E0</v>
          </cell>
          <cell r="I3945">
            <v>450</v>
          </cell>
          <cell r="J3945">
            <v>5482117</v>
          </cell>
          <cell r="K3945">
            <v>10</v>
          </cell>
          <cell r="L3945">
            <v>1261</v>
          </cell>
        </row>
        <row r="3946">
          <cell r="A3946">
            <v>1858901</v>
          </cell>
          <cell r="B3946" t="str">
            <v>16</v>
          </cell>
          <cell r="C3946" t="str">
            <v>Montérégie</v>
          </cell>
          <cell r="D3946" t="str">
            <v>Théorêt(Jean-Yves)</v>
          </cell>
          <cell r="F3946" t="str">
            <v>2281, Première Concession</v>
          </cell>
          <cell r="G3946" t="str">
            <v>Elgin</v>
          </cell>
          <cell r="H3946" t="str">
            <v>J0S2E0</v>
          </cell>
          <cell r="I3946">
            <v>450</v>
          </cell>
          <cell r="J3946">
            <v>2643370</v>
          </cell>
          <cell r="K3946">
            <v>32</v>
          </cell>
          <cell r="L3946">
            <v>1021</v>
          </cell>
          <cell r="M3946">
            <v>28</v>
          </cell>
          <cell r="N3946">
            <v>6763</v>
          </cell>
        </row>
        <row r="3947">
          <cell r="A3947">
            <v>1859354</v>
          </cell>
          <cell r="B3947" t="str">
            <v>01</v>
          </cell>
          <cell r="C3947" t="str">
            <v>Bas-Saint-Laurent</v>
          </cell>
          <cell r="D3947" t="str">
            <v>Gougeon Jean-Marc et Linda Séguin</v>
          </cell>
          <cell r="F3947" t="str">
            <v>501, rang 4 ouest</v>
          </cell>
          <cell r="G3947" t="str">
            <v>Saint-Octave-des-Métis</v>
          </cell>
          <cell r="H3947" t="str">
            <v>G0J3B0</v>
          </cell>
          <cell r="I3947">
            <v>418</v>
          </cell>
          <cell r="J3947">
            <v>7757897</v>
          </cell>
          <cell r="K3947">
            <v>10</v>
          </cell>
        </row>
        <row r="3948">
          <cell r="A3948">
            <v>1859438</v>
          </cell>
          <cell r="B3948" t="str">
            <v>14</v>
          </cell>
          <cell r="C3948" t="str">
            <v>Lanaudière</v>
          </cell>
          <cell r="D3948" t="str">
            <v>Les Scarifiages Louis Mandeville Inc.</v>
          </cell>
          <cell r="E3948" t="str">
            <v>Mandeville(Louis)</v>
          </cell>
          <cell r="F3948" t="str">
            <v>980, Rang Sud</v>
          </cell>
          <cell r="G3948" t="str">
            <v>Saint-Cuthbert</v>
          </cell>
          <cell r="H3948" t="str">
            <v>J0K2C0</v>
          </cell>
          <cell r="I3948">
            <v>450</v>
          </cell>
          <cell r="J3948">
            <v>8362112</v>
          </cell>
          <cell r="K3948">
            <v>14</v>
          </cell>
          <cell r="L3948">
            <v>3995</v>
          </cell>
        </row>
        <row r="3949">
          <cell r="A3949">
            <v>1859511</v>
          </cell>
          <cell r="B3949" t="str">
            <v>12</v>
          </cell>
          <cell r="C3949" t="str">
            <v>Chaudière-Appalaches</v>
          </cell>
          <cell r="D3949" t="str">
            <v>Grenier(Sylvain)</v>
          </cell>
          <cell r="F3949" t="str">
            <v>10, chemin du Lac Bisby</v>
          </cell>
          <cell r="G3949" t="str">
            <v>Saint-Joseph-de-Coleraine</v>
          </cell>
          <cell r="H3949" t="str">
            <v>G0N1B0</v>
          </cell>
          <cell r="I3949">
            <v>418</v>
          </cell>
          <cell r="J3949">
            <v>4491613</v>
          </cell>
          <cell r="K3949">
            <v>19</v>
          </cell>
          <cell r="L3949">
            <v>1282</v>
          </cell>
          <cell r="M3949">
            <v>18</v>
          </cell>
          <cell r="N3949">
            <v>1282</v>
          </cell>
        </row>
        <row r="3950">
          <cell r="A3950">
            <v>1859693</v>
          </cell>
          <cell r="B3950" t="str">
            <v>16</v>
          </cell>
          <cell r="C3950" t="str">
            <v>Montérégie</v>
          </cell>
          <cell r="D3950" t="str">
            <v>Riendeau Mario et Ste-Marie Johanne</v>
          </cell>
          <cell r="F3950" t="str">
            <v>440 rang 4</v>
          </cell>
          <cell r="G3950" t="str">
            <v>Sainte-Clotilde-de-Châteauguay</v>
          </cell>
          <cell r="H3950" t="str">
            <v>J0L1W0</v>
          </cell>
          <cell r="I3950">
            <v>450</v>
          </cell>
          <cell r="J3950">
            <v>8260294</v>
          </cell>
          <cell r="K3950">
            <v>21</v>
          </cell>
          <cell r="L3950">
            <v>340</v>
          </cell>
          <cell r="M3950">
            <v>18</v>
          </cell>
          <cell r="N3950">
            <v>4438</v>
          </cell>
        </row>
        <row r="3951">
          <cell r="A3951">
            <v>1859859</v>
          </cell>
          <cell r="B3951" t="str">
            <v>16</v>
          </cell>
          <cell r="C3951" t="str">
            <v>Montérégie</v>
          </cell>
          <cell r="D3951" t="str">
            <v>Wallace(Brian)</v>
          </cell>
          <cell r="F3951" t="str">
            <v>274, chemin Alberton</v>
          </cell>
          <cell r="G3951" t="str">
            <v>Saint-Bernard-de-Lacolle</v>
          </cell>
          <cell r="H3951" t="str">
            <v>J0J1V0</v>
          </cell>
          <cell r="I3951">
            <v>450</v>
          </cell>
          <cell r="J3951">
            <v>2473545</v>
          </cell>
          <cell r="K3951">
            <v>12</v>
          </cell>
          <cell r="L3951">
            <v>825</v>
          </cell>
          <cell r="M3951">
            <v>15</v>
          </cell>
          <cell r="N3951">
            <v>2603</v>
          </cell>
        </row>
        <row r="3952">
          <cell r="A3952">
            <v>1860022</v>
          </cell>
          <cell r="B3952" t="str">
            <v>07</v>
          </cell>
          <cell r="C3952" t="str">
            <v>Outaouais</v>
          </cell>
          <cell r="D3952" t="str">
            <v>Les Fermes Shadow Valley S.E.N.C.</v>
          </cell>
          <cell r="E3952" t="str">
            <v>Bronson(David)</v>
          </cell>
          <cell r="F3952" t="str">
            <v>2763, chemin Bronson -Bryant</v>
          </cell>
          <cell r="G3952" t="str">
            <v>Quyon</v>
          </cell>
          <cell r="H3952" t="str">
            <v>J0X2V0</v>
          </cell>
          <cell r="I3952">
            <v>819</v>
          </cell>
          <cell r="J3952">
            <v>4582668</v>
          </cell>
          <cell r="K3952">
            <v>232</v>
          </cell>
          <cell r="L3952">
            <v>14969</v>
          </cell>
          <cell r="M3952">
            <v>225</v>
          </cell>
          <cell r="N3952">
            <v>29539</v>
          </cell>
        </row>
        <row r="3953">
          <cell r="A3953">
            <v>1860121</v>
          </cell>
          <cell r="B3953" t="str">
            <v>04</v>
          </cell>
          <cell r="C3953" t="str">
            <v>Mauricie</v>
          </cell>
          <cell r="D3953" t="str">
            <v>Therriault(Jacques)</v>
          </cell>
          <cell r="F3953" t="str">
            <v>1115 route 153 nord</v>
          </cell>
          <cell r="G3953" t="str">
            <v>Saint-Tite</v>
          </cell>
          <cell r="H3953" t="str">
            <v>G0X3H0</v>
          </cell>
          <cell r="I3953">
            <v>418</v>
          </cell>
          <cell r="J3953">
            <v>3654162</v>
          </cell>
          <cell r="K3953">
            <v>18</v>
          </cell>
          <cell r="L3953">
            <v>3062</v>
          </cell>
          <cell r="M3953">
            <v>19</v>
          </cell>
          <cell r="N3953">
            <v>6124</v>
          </cell>
        </row>
        <row r="3954">
          <cell r="A3954">
            <v>1860477</v>
          </cell>
          <cell r="B3954" t="str">
            <v>17</v>
          </cell>
          <cell r="C3954" t="str">
            <v>Centre-du-Québec</v>
          </cell>
          <cell r="D3954" t="str">
            <v>Gifford(Peter)</v>
          </cell>
          <cell r="E3954" t="str">
            <v>Gifford(Peter)</v>
          </cell>
          <cell r="F3954" t="str">
            <v>1424, chemin du Lac</v>
          </cell>
          <cell r="G3954" t="str">
            <v>Tingwick</v>
          </cell>
          <cell r="H3954" t="str">
            <v>J0A1L0</v>
          </cell>
          <cell r="I3954">
            <v>819</v>
          </cell>
          <cell r="J3954">
            <v>3593453</v>
          </cell>
          <cell r="K3954">
            <v>39</v>
          </cell>
          <cell r="L3954">
            <v>247</v>
          </cell>
          <cell r="M3954">
            <v>21</v>
          </cell>
          <cell r="N3954">
            <v>5756</v>
          </cell>
        </row>
        <row r="3955">
          <cell r="A3955">
            <v>1861715</v>
          </cell>
          <cell r="B3955" t="str">
            <v>16</v>
          </cell>
          <cell r="C3955" t="str">
            <v>Montérégie</v>
          </cell>
          <cell r="D3955" t="str">
            <v>Brouillard(Sylvain)</v>
          </cell>
          <cell r="F3955" t="str">
            <v>360, Grand Chenail</v>
          </cell>
          <cell r="G3955" t="str">
            <v>Yamaska</v>
          </cell>
          <cell r="H3955" t="str">
            <v>J0G1X0</v>
          </cell>
          <cell r="I3955">
            <v>450</v>
          </cell>
          <cell r="J3955">
            <v>7893056</v>
          </cell>
          <cell r="K3955">
            <v>57</v>
          </cell>
          <cell r="L3955">
            <v>8755</v>
          </cell>
          <cell r="M3955">
            <v>61</v>
          </cell>
          <cell r="N3955">
            <v>10255</v>
          </cell>
        </row>
        <row r="3956">
          <cell r="A3956">
            <v>1861764</v>
          </cell>
          <cell r="B3956" t="str">
            <v>05</v>
          </cell>
          <cell r="C3956" t="str">
            <v>Estrie</v>
          </cell>
          <cell r="D3956" t="str">
            <v>Boudrias Pierre et Mackey Kathleen</v>
          </cell>
          <cell r="F3956" t="str">
            <v>2655, route 143</v>
          </cell>
          <cell r="G3956" t="str">
            <v>Hatley</v>
          </cell>
          <cell r="H3956" t="str">
            <v>J0B4B0</v>
          </cell>
          <cell r="I3956">
            <v>819</v>
          </cell>
          <cell r="J3956">
            <v>8381132</v>
          </cell>
          <cell r="K3956">
            <v>15</v>
          </cell>
          <cell r="L3956">
            <v>537</v>
          </cell>
          <cell r="M3956">
            <v>16</v>
          </cell>
          <cell r="N3956">
            <v>1002</v>
          </cell>
        </row>
        <row r="3957">
          <cell r="A3957">
            <v>1861780</v>
          </cell>
          <cell r="B3957" t="str">
            <v>05</v>
          </cell>
          <cell r="C3957" t="str">
            <v>Estrie</v>
          </cell>
          <cell r="D3957" t="str">
            <v>Wallis(Malcolm)</v>
          </cell>
          <cell r="F3957" t="str">
            <v>1158, Main street</v>
          </cell>
          <cell r="G3957" t="str">
            <v>Ayer's Cliff</v>
          </cell>
          <cell r="H3957" t="str">
            <v>J0B1C0</v>
          </cell>
          <cell r="I3957">
            <v>819</v>
          </cell>
          <cell r="J3957">
            <v>8385381</v>
          </cell>
          <cell r="K3957">
            <v>22</v>
          </cell>
          <cell r="L3957">
            <v>242</v>
          </cell>
          <cell r="M3957">
            <v>20</v>
          </cell>
          <cell r="N3957">
            <v>242</v>
          </cell>
        </row>
        <row r="3958">
          <cell r="A3958">
            <v>1861798</v>
          </cell>
          <cell r="B3958" t="str">
            <v>05</v>
          </cell>
          <cell r="C3958" t="str">
            <v>Estrie</v>
          </cell>
          <cell r="D3958" t="str">
            <v>Ferme L.T. Weglowski S.E.N.C.</v>
          </cell>
          <cell r="E3958" t="str">
            <v>Weglowski(Lawrence)</v>
          </cell>
          <cell r="F3958" t="str">
            <v>1535, chemin Favreau</v>
          </cell>
          <cell r="G3958" t="str">
            <v>Sainte-Edwidge-de-Clifton</v>
          </cell>
          <cell r="H3958" t="str">
            <v>J0B2R0</v>
          </cell>
          <cell r="I3958">
            <v>819</v>
          </cell>
          <cell r="J3958">
            <v>8494391</v>
          </cell>
          <cell r="K3958">
            <v>17</v>
          </cell>
          <cell r="M3958">
            <v>17</v>
          </cell>
        </row>
        <row r="3959">
          <cell r="A3959">
            <v>1861806</v>
          </cell>
          <cell r="B3959" t="str">
            <v>05</v>
          </cell>
          <cell r="C3959" t="str">
            <v>Estrie</v>
          </cell>
          <cell r="D3959" t="str">
            <v>Perkins(Douglas)</v>
          </cell>
          <cell r="F3959" t="str">
            <v>124, chemin Armstrong</v>
          </cell>
          <cell r="G3959" t="str">
            <v>Cleveland</v>
          </cell>
          <cell r="H3959" t="str">
            <v>J0B2H0</v>
          </cell>
          <cell r="I3959">
            <v>819</v>
          </cell>
          <cell r="J3959">
            <v>8262960</v>
          </cell>
          <cell r="K3959">
            <v>12</v>
          </cell>
          <cell r="L3959">
            <v>1227</v>
          </cell>
        </row>
        <row r="3960">
          <cell r="A3960">
            <v>1861814</v>
          </cell>
          <cell r="B3960" t="str">
            <v>05</v>
          </cell>
          <cell r="C3960" t="str">
            <v>Estrie</v>
          </cell>
          <cell r="D3960" t="str">
            <v>Binette(Raymond)</v>
          </cell>
          <cell r="F3960" t="str">
            <v>748 rue Victoria</v>
          </cell>
          <cell r="G3960" t="str">
            <v>Bury</v>
          </cell>
          <cell r="H3960" t="str">
            <v>J0B1J0</v>
          </cell>
          <cell r="I3960">
            <v>819</v>
          </cell>
          <cell r="J3960">
            <v>8723674</v>
          </cell>
          <cell r="K3960">
            <v>18</v>
          </cell>
          <cell r="L3960">
            <v>2702</v>
          </cell>
          <cell r="M3960">
            <v>19</v>
          </cell>
          <cell r="N3960">
            <v>2363</v>
          </cell>
        </row>
        <row r="3961">
          <cell r="A3961">
            <v>1861848</v>
          </cell>
          <cell r="B3961" t="str">
            <v>16</v>
          </cell>
          <cell r="C3961" t="str">
            <v>Montérégie</v>
          </cell>
          <cell r="D3961" t="str">
            <v>Ferme Pierre et Diane Choquette S.E.N.C.</v>
          </cell>
          <cell r="E3961" t="str">
            <v>Diane(Choquette,)</v>
          </cell>
          <cell r="F3961" t="str">
            <v>644, 5e Rang</v>
          </cell>
          <cell r="G3961" t="str">
            <v>Roxton Falls</v>
          </cell>
          <cell r="H3961" t="str">
            <v>J0H1E0</v>
          </cell>
          <cell r="I3961">
            <v>450</v>
          </cell>
          <cell r="J3961">
            <v>5482438</v>
          </cell>
          <cell r="K3961">
            <v>22</v>
          </cell>
          <cell r="L3961">
            <v>1853</v>
          </cell>
          <cell r="M3961">
            <v>25</v>
          </cell>
          <cell r="N3961">
            <v>4257</v>
          </cell>
        </row>
        <row r="3962">
          <cell r="A3962">
            <v>1861855</v>
          </cell>
          <cell r="B3962" t="str">
            <v>16</v>
          </cell>
          <cell r="C3962" t="str">
            <v>Montérégie</v>
          </cell>
          <cell r="D3962" t="str">
            <v>Ferme Choquette et Fils S.E.N.C.</v>
          </cell>
          <cell r="E3962" t="str">
            <v>Christian(Choquette,)</v>
          </cell>
          <cell r="F3962" t="str">
            <v>681, 5e Rang</v>
          </cell>
          <cell r="G3962" t="str">
            <v>Roxton Falls</v>
          </cell>
          <cell r="H3962" t="str">
            <v>J0H1E0</v>
          </cell>
          <cell r="I3962">
            <v>450</v>
          </cell>
          <cell r="J3962">
            <v>5482469</v>
          </cell>
          <cell r="K3962">
            <v>84</v>
          </cell>
          <cell r="L3962">
            <v>10108</v>
          </cell>
          <cell r="M3962">
            <v>80</v>
          </cell>
          <cell r="N3962">
            <v>11834</v>
          </cell>
        </row>
        <row r="3963">
          <cell r="A3963">
            <v>1861939</v>
          </cell>
          <cell r="B3963" t="str">
            <v>12</v>
          </cell>
          <cell r="C3963" t="str">
            <v>Chaudière-Appalaches</v>
          </cell>
          <cell r="D3963" t="str">
            <v>Les Élevages Gimic SENC</v>
          </cell>
          <cell r="E3963" t="str">
            <v>Roger(Michel Bilodeau et Ginette)</v>
          </cell>
          <cell r="F3963" t="str">
            <v>124, rang Beaurivage, RR2</v>
          </cell>
          <cell r="G3963" t="str">
            <v>Saint-Sylvestre</v>
          </cell>
          <cell r="H3963" t="str">
            <v>G0S3C0</v>
          </cell>
          <cell r="I3963">
            <v>418</v>
          </cell>
          <cell r="J3963">
            <v>5963216</v>
          </cell>
          <cell r="K3963">
            <v>186</v>
          </cell>
          <cell r="L3963">
            <v>34891</v>
          </cell>
          <cell r="M3963">
            <v>181</v>
          </cell>
          <cell r="N3963">
            <v>51487</v>
          </cell>
        </row>
        <row r="3964">
          <cell r="A3964">
            <v>1862135</v>
          </cell>
          <cell r="B3964" t="str">
            <v>03</v>
          </cell>
          <cell r="C3964" t="str">
            <v>Capitale-Nationale</v>
          </cell>
          <cell r="D3964" t="str">
            <v>Beaumont(André)</v>
          </cell>
          <cell r="F3964" t="str">
            <v>162, des Érables</v>
          </cell>
          <cell r="G3964" t="str">
            <v>Sainte-Catherine-de-la-Jacques-Cartier</v>
          </cell>
          <cell r="H3964" t="str">
            <v>G3N1A7</v>
          </cell>
          <cell r="I3964">
            <v>418</v>
          </cell>
          <cell r="J3964">
            <v>8753031</v>
          </cell>
          <cell r="K3964">
            <v>21</v>
          </cell>
          <cell r="L3964">
            <v>4830</v>
          </cell>
          <cell r="M3964">
            <v>23</v>
          </cell>
          <cell r="N3964">
            <v>4443</v>
          </cell>
        </row>
        <row r="3965">
          <cell r="A3965">
            <v>1862507</v>
          </cell>
          <cell r="B3965" t="str">
            <v>16</v>
          </cell>
          <cell r="C3965" t="str">
            <v>Montérégie</v>
          </cell>
          <cell r="D3965" t="str">
            <v>Bresee(Richard)</v>
          </cell>
          <cell r="F3965" t="str">
            <v>323, chemin Draperhill</v>
          </cell>
          <cell r="G3965" t="str">
            <v>Sutton</v>
          </cell>
          <cell r="H3965" t="str">
            <v>J0E2K0</v>
          </cell>
          <cell r="I3965">
            <v>450</v>
          </cell>
          <cell r="J3965">
            <v>5381883</v>
          </cell>
          <cell r="K3965">
            <v>31</v>
          </cell>
          <cell r="L3965">
            <v>3402</v>
          </cell>
          <cell r="M3965">
            <v>36</v>
          </cell>
          <cell r="N3965">
            <v>3402</v>
          </cell>
        </row>
        <row r="3966">
          <cell r="A3966">
            <v>1862515</v>
          </cell>
          <cell r="B3966" t="str">
            <v>11</v>
          </cell>
          <cell r="C3966" t="str">
            <v>Gaspésie-Iles-de-la-Madeleine</v>
          </cell>
          <cell r="D3966" t="str">
            <v>McNally(Barry)</v>
          </cell>
          <cell r="F3966" t="str">
            <v>14, route Glen Nord Road Box. 9</v>
          </cell>
          <cell r="G3966" t="str">
            <v>Escuminac</v>
          </cell>
          <cell r="H3966" t="str">
            <v>G0C1N0</v>
          </cell>
          <cell r="I3966">
            <v>418</v>
          </cell>
          <cell r="J3966">
            <v>7883398</v>
          </cell>
          <cell r="K3966">
            <v>14</v>
          </cell>
          <cell r="L3966">
            <v>968</v>
          </cell>
        </row>
        <row r="3967">
          <cell r="A3967">
            <v>1862721</v>
          </cell>
          <cell r="B3967" t="str">
            <v>08</v>
          </cell>
          <cell r="C3967" t="str">
            <v>Abitibi-Témiscamingue</v>
          </cell>
          <cell r="D3967" t="str">
            <v>Morin(Martin)</v>
          </cell>
          <cell r="F3967" t="str">
            <v>78, Route de l'Ile Nepawa</v>
          </cell>
          <cell r="G3967" t="str">
            <v>Sainte-Hélène-de-Mancebourg</v>
          </cell>
          <cell r="H3967" t="str">
            <v>J0Z2T0</v>
          </cell>
          <cell r="I3967">
            <v>819</v>
          </cell>
          <cell r="J3967">
            <v>3333496</v>
          </cell>
          <cell r="K3967">
            <v>20</v>
          </cell>
          <cell r="L3967">
            <v>6683</v>
          </cell>
          <cell r="M3967">
            <v>19</v>
          </cell>
          <cell r="N3967">
            <v>4325</v>
          </cell>
        </row>
        <row r="3968">
          <cell r="A3968">
            <v>1862895</v>
          </cell>
          <cell r="B3968" t="str">
            <v>16</v>
          </cell>
          <cell r="C3968" t="str">
            <v>Montérégie</v>
          </cell>
          <cell r="D3968" t="str">
            <v>Ferme Cosa S.E.N.C.</v>
          </cell>
          <cell r="F3968" t="str">
            <v>1840, rang des Côtes</v>
          </cell>
          <cell r="G3968" t="str">
            <v>Henryville</v>
          </cell>
          <cell r="H3968" t="str">
            <v>J0J1E0</v>
          </cell>
          <cell r="I3968">
            <v>450</v>
          </cell>
          <cell r="J3968">
            <v>2992043</v>
          </cell>
          <cell r="K3968">
            <v>24</v>
          </cell>
          <cell r="L3968">
            <v>3581</v>
          </cell>
          <cell r="M3968">
            <v>28</v>
          </cell>
          <cell r="N3968">
            <v>1272</v>
          </cell>
        </row>
        <row r="3969">
          <cell r="A3969">
            <v>1863372</v>
          </cell>
          <cell r="B3969" t="str">
            <v>08</v>
          </cell>
          <cell r="C3969" t="str">
            <v>Abitibi-Témiscamingue</v>
          </cell>
          <cell r="D3969" t="str">
            <v>Ouellet(Noella)</v>
          </cell>
          <cell r="F3969" t="str">
            <v>478, rang 3-4 Ouest</v>
          </cell>
          <cell r="G3969" t="str">
            <v>La Morandière</v>
          </cell>
          <cell r="H3969" t="str">
            <v>J0Y1S0</v>
          </cell>
          <cell r="I3969">
            <v>819</v>
          </cell>
          <cell r="J3969">
            <v>7343087</v>
          </cell>
          <cell r="K3969">
            <v>47</v>
          </cell>
          <cell r="L3969">
            <v>5229</v>
          </cell>
          <cell r="M3969">
            <v>46</v>
          </cell>
          <cell r="N3969">
            <v>11117</v>
          </cell>
        </row>
        <row r="3970">
          <cell r="A3970">
            <v>1864248</v>
          </cell>
          <cell r="B3970" t="str">
            <v>04</v>
          </cell>
          <cell r="C3970" t="str">
            <v>Mauricie</v>
          </cell>
          <cell r="D3970" t="str">
            <v>Lesieur(Pierre)</v>
          </cell>
          <cell r="F3970" t="str">
            <v>1775, boul St-Jean</v>
          </cell>
          <cell r="G3970" t="str">
            <v>Saint-Maurice</v>
          </cell>
          <cell r="H3970" t="str">
            <v>G0X2X0</v>
          </cell>
          <cell r="I3970">
            <v>819</v>
          </cell>
          <cell r="J3970">
            <v>6913168</v>
          </cell>
          <cell r="K3970">
            <v>14</v>
          </cell>
        </row>
        <row r="3971">
          <cell r="A3971">
            <v>1864289</v>
          </cell>
          <cell r="B3971" t="str">
            <v>01</v>
          </cell>
          <cell r="C3971" t="str">
            <v>Bas-Saint-Laurent</v>
          </cell>
          <cell r="D3971" t="str">
            <v>Desjardins(Guildo)</v>
          </cell>
          <cell r="F3971" t="str">
            <v>112, route 132</v>
          </cell>
          <cell r="G3971" t="str">
            <v>Saint-Denis (de Kamouraska)</v>
          </cell>
          <cell r="H3971" t="str">
            <v>G0L2R0</v>
          </cell>
          <cell r="I3971">
            <v>418</v>
          </cell>
          <cell r="J3971">
            <v>4985471</v>
          </cell>
          <cell r="K3971">
            <v>18</v>
          </cell>
          <cell r="M3971">
            <v>18</v>
          </cell>
        </row>
        <row r="3972">
          <cell r="A3972">
            <v>1864487</v>
          </cell>
          <cell r="B3972" t="str">
            <v>15</v>
          </cell>
          <cell r="C3972" t="str">
            <v>Laurentides</v>
          </cell>
          <cell r="D3972" t="str">
            <v>Blondin(Yves)</v>
          </cell>
          <cell r="F3972" t="str">
            <v>1140, rue Yves</v>
          </cell>
          <cell r="G3972" t="str">
            <v>Prévost</v>
          </cell>
          <cell r="H3972" t="str">
            <v>J0R1T0</v>
          </cell>
          <cell r="I3972">
            <v>450</v>
          </cell>
          <cell r="J3972">
            <v>2242523</v>
          </cell>
          <cell r="K3972">
            <v>11</v>
          </cell>
          <cell r="L3972">
            <v>328</v>
          </cell>
          <cell r="M3972">
            <v>16</v>
          </cell>
          <cell r="N3972">
            <v>269</v>
          </cell>
        </row>
        <row r="3973">
          <cell r="A3973">
            <v>1864537</v>
          </cell>
          <cell r="B3973" t="str">
            <v>17</v>
          </cell>
          <cell r="C3973" t="str">
            <v>Centre-du-Québec</v>
          </cell>
          <cell r="D3973" t="str">
            <v>Location H.J.R. inc.</v>
          </cell>
          <cell r="E3973" t="str">
            <v>Héon(David)</v>
          </cell>
          <cell r="F3973" t="str">
            <v>1, rue Gisèle</v>
          </cell>
          <cell r="G3973" t="str">
            <v>Saint-Albert</v>
          </cell>
          <cell r="H3973" t="str">
            <v>J0A1E0</v>
          </cell>
          <cell r="I3973">
            <v>819</v>
          </cell>
          <cell r="J3973">
            <v>3531219</v>
          </cell>
          <cell r="K3973">
            <v>43</v>
          </cell>
          <cell r="L3973">
            <v>7741</v>
          </cell>
          <cell r="M3973">
            <v>33</v>
          </cell>
          <cell r="N3973">
            <v>2495</v>
          </cell>
        </row>
        <row r="3974">
          <cell r="A3974">
            <v>1864750</v>
          </cell>
          <cell r="B3974" t="str">
            <v>12</v>
          </cell>
          <cell r="C3974" t="str">
            <v>Chaudière-Appalaches</v>
          </cell>
          <cell r="D3974" t="str">
            <v>Turgeon(Ghislaine)</v>
          </cell>
          <cell r="F3974" t="str">
            <v>103, chemin St-Roch</v>
          </cell>
          <cell r="G3974" t="str">
            <v>Beaumont</v>
          </cell>
          <cell r="H3974" t="str">
            <v>G0R1C0</v>
          </cell>
          <cell r="I3974">
            <v>418</v>
          </cell>
          <cell r="J3974">
            <v>8372029</v>
          </cell>
          <cell r="K3974">
            <v>34</v>
          </cell>
          <cell r="L3974">
            <v>5060</v>
          </cell>
          <cell r="M3974">
            <v>31</v>
          </cell>
          <cell r="N3974">
            <v>4256</v>
          </cell>
        </row>
        <row r="3975">
          <cell r="A3975">
            <v>1864867</v>
          </cell>
          <cell r="B3975" t="str">
            <v>12</v>
          </cell>
          <cell r="C3975" t="str">
            <v>Chaudière-Appalaches</v>
          </cell>
          <cell r="D3975" t="str">
            <v>Labbé(Patrice)</v>
          </cell>
          <cell r="F3975" t="str">
            <v>1523, rue du Pont</v>
          </cell>
          <cell r="G3975" t="str">
            <v>Saint-Lambert-de-Lauzon</v>
          </cell>
          <cell r="H3975" t="str">
            <v>G0S2W0</v>
          </cell>
          <cell r="I3975">
            <v>418</v>
          </cell>
          <cell r="J3975">
            <v>8899105</v>
          </cell>
          <cell r="K3975">
            <v>29</v>
          </cell>
          <cell r="L3975">
            <v>6827</v>
          </cell>
          <cell r="M3975">
            <v>30</v>
          </cell>
          <cell r="N3975">
            <v>5288</v>
          </cell>
        </row>
        <row r="3976">
          <cell r="A3976">
            <v>1864966</v>
          </cell>
          <cell r="B3976" t="str">
            <v>05</v>
          </cell>
          <cell r="C3976" t="str">
            <v>Estrie</v>
          </cell>
          <cell r="D3976" t="str">
            <v>Guertin(Johnny)</v>
          </cell>
          <cell r="F3976" t="str">
            <v>45 route Verchères</v>
          </cell>
          <cell r="G3976" t="str">
            <v>Chartierville</v>
          </cell>
          <cell r="H3976" t="str">
            <v>J0B1K0</v>
          </cell>
          <cell r="I3976">
            <v>819</v>
          </cell>
          <cell r="J3976">
            <v>6561076</v>
          </cell>
          <cell r="K3976">
            <v>35</v>
          </cell>
          <cell r="L3976">
            <v>12822</v>
          </cell>
          <cell r="M3976">
            <v>20</v>
          </cell>
          <cell r="N3976">
            <v>12239</v>
          </cell>
        </row>
        <row r="3977">
          <cell r="A3977">
            <v>1865005</v>
          </cell>
          <cell r="B3977" t="str">
            <v>17</v>
          </cell>
          <cell r="C3977" t="str">
            <v>Centre-du-Québec</v>
          </cell>
          <cell r="D3977" t="str">
            <v>Leblanc(Jean-Philippe)</v>
          </cell>
          <cell r="F3977" t="str">
            <v>233, rang 10</v>
          </cell>
          <cell r="G3977" t="str">
            <v>Saint-Léonard-d'Aston</v>
          </cell>
          <cell r="H3977" t="str">
            <v>J0C1M0</v>
          </cell>
          <cell r="I3977">
            <v>819</v>
          </cell>
          <cell r="J3977">
            <v>3992288</v>
          </cell>
          <cell r="K3977">
            <v>17</v>
          </cell>
          <cell r="L3977">
            <v>1935</v>
          </cell>
          <cell r="M3977">
            <v>16</v>
          </cell>
          <cell r="N3977">
            <v>2283</v>
          </cell>
        </row>
        <row r="3978">
          <cell r="A3978">
            <v>1865161</v>
          </cell>
          <cell r="B3978" t="str">
            <v>08</v>
          </cell>
          <cell r="C3978" t="str">
            <v>Abitibi-Témiscamingue</v>
          </cell>
          <cell r="D3978" t="str">
            <v>Lacasse(Mathieu)</v>
          </cell>
          <cell r="F3978" t="str">
            <v>544, route 391, C.P. 85</v>
          </cell>
          <cell r="G3978" t="str">
            <v>Cloutier</v>
          </cell>
          <cell r="H3978" t="str">
            <v>J0Z1S0</v>
          </cell>
          <cell r="I3978">
            <v>819</v>
          </cell>
          <cell r="J3978">
            <v>7974728</v>
          </cell>
          <cell r="M3978">
            <v>298</v>
          </cell>
        </row>
        <row r="3979">
          <cell r="A3979">
            <v>1865773</v>
          </cell>
          <cell r="B3979" t="str">
            <v>05</v>
          </cell>
          <cell r="C3979" t="str">
            <v>Estrie</v>
          </cell>
          <cell r="D3979" t="str">
            <v>Dandurand(François)</v>
          </cell>
          <cell r="F3979" t="str">
            <v>337, rang 1</v>
          </cell>
          <cell r="G3979" t="str">
            <v>Racine</v>
          </cell>
          <cell r="H3979" t="str">
            <v>J0E1Y0</v>
          </cell>
          <cell r="I3979">
            <v>450</v>
          </cell>
          <cell r="J3979">
            <v>5322545</v>
          </cell>
          <cell r="L3979">
            <v>2365</v>
          </cell>
        </row>
        <row r="3980">
          <cell r="A3980">
            <v>1865781</v>
          </cell>
          <cell r="B3980" t="str">
            <v>07</v>
          </cell>
          <cell r="C3980" t="str">
            <v>Outaouais</v>
          </cell>
          <cell r="D3980" t="str">
            <v>Nadon(Stéphane)</v>
          </cell>
          <cell r="F3980" t="str">
            <v>585, ch. St-Pierre</v>
          </cell>
          <cell r="G3980" t="str">
            <v>Val-des-Monts</v>
          </cell>
          <cell r="H3980" t="str">
            <v>J8N7L7</v>
          </cell>
          <cell r="I3980">
            <v>819</v>
          </cell>
          <cell r="J3980">
            <v>6713625</v>
          </cell>
          <cell r="K3980">
            <v>36</v>
          </cell>
          <cell r="M3980">
            <v>32</v>
          </cell>
          <cell r="N3980">
            <v>8655</v>
          </cell>
        </row>
        <row r="3981">
          <cell r="A3981">
            <v>1865880</v>
          </cell>
          <cell r="B3981" t="str">
            <v>01</v>
          </cell>
          <cell r="C3981" t="str">
            <v>Bas-Saint-Laurent</v>
          </cell>
          <cell r="D3981" t="str">
            <v>Lacasse(Michel)</v>
          </cell>
          <cell r="F3981" t="str">
            <v>911, rang 8 et 9 Sud</v>
          </cell>
          <cell r="G3981" t="str">
            <v>Packington</v>
          </cell>
          <cell r="H3981" t="str">
            <v>G0L1Z0</v>
          </cell>
          <cell r="I3981">
            <v>418</v>
          </cell>
          <cell r="J3981">
            <v>8535030</v>
          </cell>
          <cell r="K3981">
            <v>12</v>
          </cell>
          <cell r="L3981">
            <v>1272</v>
          </cell>
        </row>
        <row r="3982">
          <cell r="A3982">
            <v>1865898</v>
          </cell>
          <cell r="B3982" t="str">
            <v>07</v>
          </cell>
          <cell r="C3982" t="str">
            <v>Outaouais</v>
          </cell>
          <cell r="D3982" t="str">
            <v>Fortin(Christian)</v>
          </cell>
          <cell r="F3982" t="str">
            <v>392, chemin du Lac Long, R.R. 1</v>
          </cell>
          <cell r="G3982" t="str">
            <v>Blue Sea</v>
          </cell>
          <cell r="H3982" t="str">
            <v>J0X1C0</v>
          </cell>
          <cell r="I3982">
            <v>819</v>
          </cell>
          <cell r="J3982">
            <v>4632952</v>
          </cell>
          <cell r="K3982">
            <v>17</v>
          </cell>
          <cell r="M3982">
            <v>19</v>
          </cell>
          <cell r="N3982">
            <v>1205</v>
          </cell>
        </row>
        <row r="3983">
          <cell r="A3983">
            <v>1866110</v>
          </cell>
          <cell r="B3983" t="str">
            <v>12</v>
          </cell>
          <cell r="C3983" t="str">
            <v>Chaudière-Appalaches</v>
          </cell>
          <cell r="D3983" t="str">
            <v>Martineau Frédéric Jean &amp; Renaud Valérie</v>
          </cell>
          <cell r="F3983" t="str">
            <v>538, rang 11</v>
          </cell>
          <cell r="G3983" t="str">
            <v>Sainte-Agathe-de-Lotbinière</v>
          </cell>
          <cell r="H3983" t="str">
            <v>G0S2A0</v>
          </cell>
          <cell r="I3983">
            <v>418</v>
          </cell>
          <cell r="J3983">
            <v>5992128</v>
          </cell>
          <cell r="K3983">
            <v>27</v>
          </cell>
          <cell r="L3983">
            <v>4581</v>
          </cell>
          <cell r="M3983">
            <v>25</v>
          </cell>
          <cell r="N3983">
            <v>5299</v>
          </cell>
        </row>
        <row r="3984">
          <cell r="A3984">
            <v>1866334</v>
          </cell>
          <cell r="B3984" t="str">
            <v>01</v>
          </cell>
          <cell r="C3984" t="str">
            <v>Bas-Saint-Laurent</v>
          </cell>
          <cell r="D3984" t="str">
            <v>9124-6066 Québec inc.</v>
          </cell>
          <cell r="E3984" t="str">
            <v>Bélanger(Sébastien)</v>
          </cell>
          <cell r="F3984" t="str">
            <v>711, rang de la Société Ouest</v>
          </cell>
          <cell r="G3984" t="str">
            <v>Saint-Jean-de-Dieu</v>
          </cell>
          <cell r="H3984" t="str">
            <v>G0L3M0</v>
          </cell>
          <cell r="I3984">
            <v>418</v>
          </cell>
          <cell r="J3984">
            <v>9631454</v>
          </cell>
          <cell r="K3984">
            <v>75</v>
          </cell>
          <cell r="L3984">
            <v>21639</v>
          </cell>
          <cell r="M3984">
            <v>75</v>
          </cell>
          <cell r="N3984">
            <v>29244</v>
          </cell>
        </row>
        <row r="3985">
          <cell r="A3985">
            <v>1866623</v>
          </cell>
          <cell r="B3985" t="str">
            <v>05</v>
          </cell>
          <cell r="C3985" t="str">
            <v>Estrie</v>
          </cell>
          <cell r="D3985" t="str">
            <v>Quirion(Steve)</v>
          </cell>
          <cell r="F3985" t="str">
            <v>9, route 108 Est</v>
          </cell>
          <cell r="G3985" t="str">
            <v>Cookshire-Eaton</v>
          </cell>
          <cell r="H3985" t="str">
            <v>J0B1M0</v>
          </cell>
          <cell r="I3985">
            <v>819</v>
          </cell>
          <cell r="J3985">
            <v>8236972</v>
          </cell>
          <cell r="K3985">
            <v>55</v>
          </cell>
          <cell r="L3985">
            <v>11903</v>
          </cell>
          <cell r="M3985">
            <v>49</v>
          </cell>
          <cell r="N3985">
            <v>16440</v>
          </cell>
        </row>
        <row r="3986">
          <cell r="A3986">
            <v>1866789</v>
          </cell>
          <cell r="B3986" t="str">
            <v>05</v>
          </cell>
          <cell r="C3986" t="str">
            <v>Estrie</v>
          </cell>
          <cell r="D3986" t="str">
            <v>Descoteaux(Bernard)</v>
          </cell>
          <cell r="F3986" t="str">
            <v>885, ch. Sanschagrin</v>
          </cell>
          <cell r="G3986" t="str">
            <v>Cookshire-Eaton</v>
          </cell>
          <cell r="H3986" t="str">
            <v>J0B1M0</v>
          </cell>
          <cell r="I3986">
            <v>819</v>
          </cell>
          <cell r="J3986">
            <v>8753409</v>
          </cell>
          <cell r="K3986">
            <v>42</v>
          </cell>
          <cell r="L3986">
            <v>5114</v>
          </cell>
          <cell r="M3986">
            <v>42</v>
          </cell>
          <cell r="N3986">
            <v>4827</v>
          </cell>
        </row>
        <row r="3987">
          <cell r="A3987">
            <v>1867118</v>
          </cell>
          <cell r="B3987" t="str">
            <v>15</v>
          </cell>
          <cell r="C3987" t="str">
            <v>Laurentides</v>
          </cell>
          <cell r="D3987" t="str">
            <v>Canada(Patrick)</v>
          </cell>
          <cell r="F3987" t="str">
            <v>C. P. 156</v>
          </cell>
          <cell r="G3987" t="str">
            <v>Sainte-Agathe-des-Monts</v>
          </cell>
          <cell r="H3987" t="str">
            <v>J8C3A3</v>
          </cell>
          <cell r="I3987">
            <v>819</v>
          </cell>
          <cell r="J3987">
            <v>3233030</v>
          </cell>
          <cell r="K3987">
            <v>44</v>
          </cell>
          <cell r="L3987">
            <v>4292</v>
          </cell>
          <cell r="M3987">
            <v>23</v>
          </cell>
          <cell r="N3987">
            <v>4137</v>
          </cell>
        </row>
        <row r="3988">
          <cell r="A3988">
            <v>1867506</v>
          </cell>
          <cell r="B3988" t="str">
            <v>03</v>
          </cell>
          <cell r="C3988" t="str">
            <v>Capitale-Nationale</v>
          </cell>
          <cell r="D3988" t="str">
            <v>Ferme Gaston et Yoland Gauthier enr.</v>
          </cell>
          <cell r="E3988" t="str">
            <v>Gauthier(Yoland)</v>
          </cell>
          <cell r="F3988" t="str">
            <v>401, rang Saint-Pierre</v>
          </cell>
          <cell r="G3988" t="str">
            <v>Saint-Irénée</v>
          </cell>
          <cell r="H3988" t="str">
            <v>G0T1V0</v>
          </cell>
          <cell r="I3988">
            <v>418</v>
          </cell>
          <cell r="J3988">
            <v>4523345</v>
          </cell>
          <cell r="K3988">
            <v>23</v>
          </cell>
          <cell r="L3988">
            <v>1828</v>
          </cell>
          <cell r="M3988">
            <v>19</v>
          </cell>
          <cell r="N3988">
            <v>2858</v>
          </cell>
        </row>
        <row r="3989">
          <cell r="A3989">
            <v>1867746</v>
          </cell>
          <cell r="B3989" t="str">
            <v>12</v>
          </cell>
          <cell r="C3989" t="str">
            <v>Chaudière-Appalaches</v>
          </cell>
          <cell r="D3989" t="str">
            <v>Ranch Grégoire &amp; fils inc.</v>
          </cell>
          <cell r="E3989" t="str">
            <v>Grégoire(Richard)</v>
          </cell>
          <cell r="F3989" t="str">
            <v>1725, 36e Rue</v>
          </cell>
          <cell r="G3989" t="str">
            <v>La Guadeloupe</v>
          </cell>
          <cell r="H3989" t="str">
            <v>G0M1G0</v>
          </cell>
          <cell r="I3989">
            <v>418</v>
          </cell>
          <cell r="J3989">
            <v>4596523</v>
          </cell>
          <cell r="K3989">
            <v>82</v>
          </cell>
          <cell r="L3989">
            <v>21503</v>
          </cell>
          <cell r="M3989">
            <v>77</v>
          </cell>
          <cell r="N3989">
            <v>17067</v>
          </cell>
        </row>
        <row r="3990">
          <cell r="A3990">
            <v>1867845</v>
          </cell>
          <cell r="B3990" t="str">
            <v>11</v>
          </cell>
          <cell r="C3990" t="str">
            <v>Gaspésie-Iles-de-la-Madeleine</v>
          </cell>
          <cell r="D3990" t="str">
            <v>Assels(Kelly)</v>
          </cell>
          <cell r="F3990" t="str">
            <v>152 route 132</v>
          </cell>
          <cell r="G3990" t="str">
            <v>Shigawake</v>
          </cell>
          <cell r="H3990" t="str">
            <v>G0C3E0</v>
          </cell>
          <cell r="I3990">
            <v>418</v>
          </cell>
          <cell r="J3990">
            <v>3962319</v>
          </cell>
          <cell r="K3990">
            <v>31</v>
          </cell>
          <cell r="L3990">
            <v>4513</v>
          </cell>
          <cell r="M3990">
            <v>25</v>
          </cell>
          <cell r="N3990">
            <v>2992</v>
          </cell>
        </row>
        <row r="3991">
          <cell r="A3991">
            <v>1868173</v>
          </cell>
          <cell r="B3991" t="str">
            <v>07</v>
          </cell>
          <cell r="C3991" t="str">
            <v>Outaouais</v>
          </cell>
          <cell r="D3991" t="str">
            <v>Carl Tubman &amp; Gail Orr</v>
          </cell>
          <cell r="F3991" t="str">
            <v>C2 Calumet Road, R.R. 3</v>
          </cell>
          <cell r="G3991" t="str">
            <v>Clarendon</v>
          </cell>
          <cell r="H3991" t="str">
            <v>J0X2Y0</v>
          </cell>
          <cell r="I3991">
            <v>819</v>
          </cell>
          <cell r="J3991">
            <v>6472531</v>
          </cell>
          <cell r="K3991">
            <v>29</v>
          </cell>
          <cell r="L3991">
            <v>1361</v>
          </cell>
          <cell r="M3991">
            <v>28</v>
          </cell>
          <cell r="N3991">
            <v>7187</v>
          </cell>
        </row>
        <row r="3992">
          <cell r="A3992">
            <v>1868884</v>
          </cell>
          <cell r="B3992" t="str">
            <v>17</v>
          </cell>
          <cell r="C3992" t="str">
            <v>Centre-du-Québec</v>
          </cell>
          <cell r="D3992" t="str">
            <v>Québec Ranch S.E.N.C.</v>
          </cell>
          <cell r="E3992" t="str">
            <v>Lefebvre(Ghislain)</v>
          </cell>
          <cell r="F3992" t="str">
            <v>1242, 1er Rang</v>
          </cell>
          <cell r="G3992" t="str">
            <v>L'Avenir</v>
          </cell>
          <cell r="H3992" t="str">
            <v>J0C1B0</v>
          </cell>
          <cell r="I3992">
            <v>819</v>
          </cell>
          <cell r="J3992">
            <v>3941191</v>
          </cell>
          <cell r="K3992">
            <v>58</v>
          </cell>
          <cell r="L3992">
            <v>1277</v>
          </cell>
          <cell r="M3992">
            <v>61</v>
          </cell>
          <cell r="N3992">
            <v>7480</v>
          </cell>
        </row>
        <row r="3993">
          <cell r="A3993">
            <v>1868975</v>
          </cell>
          <cell r="B3993" t="str">
            <v>08</v>
          </cell>
          <cell r="C3993" t="str">
            <v>Abitibi-Témiscamingue</v>
          </cell>
          <cell r="D3993" t="str">
            <v>Ferme Desrosiers &amp; Fils</v>
          </cell>
          <cell r="E3993" t="str">
            <v>Desrosiers(Robert et Francis)</v>
          </cell>
          <cell r="F3993" t="str">
            <v>17715, Route 395 nord</v>
          </cell>
          <cell r="G3993" t="str">
            <v>Amos</v>
          </cell>
          <cell r="H3993" t="str">
            <v>J9T3A1</v>
          </cell>
          <cell r="I3993">
            <v>819</v>
          </cell>
          <cell r="J3993">
            <v>7329776</v>
          </cell>
          <cell r="K3993">
            <v>92</v>
          </cell>
          <cell r="L3993">
            <v>15989</v>
          </cell>
          <cell r="M3993">
            <v>94</v>
          </cell>
          <cell r="N3993">
            <v>12247</v>
          </cell>
        </row>
        <row r="3994">
          <cell r="A3994">
            <v>1869122</v>
          </cell>
          <cell r="B3994" t="str">
            <v>05</v>
          </cell>
          <cell r="C3994" t="str">
            <v>Estrie</v>
          </cell>
          <cell r="D3994" t="str">
            <v>Lebrun(Simon)</v>
          </cell>
          <cell r="F3994" t="str">
            <v>807 ,  Rang 10</v>
          </cell>
          <cell r="G3994" t="str">
            <v>Val-Joli</v>
          </cell>
          <cell r="H3994" t="str">
            <v>J1S0G2</v>
          </cell>
          <cell r="I3994">
            <v>0</v>
          </cell>
          <cell r="J3994">
            <v>0</v>
          </cell>
          <cell r="K3994">
            <v>12</v>
          </cell>
        </row>
        <row r="3995">
          <cell r="A3995">
            <v>1869361</v>
          </cell>
          <cell r="B3995" t="str">
            <v>04</v>
          </cell>
          <cell r="C3995" t="str">
            <v>Mauricie</v>
          </cell>
          <cell r="D3995" t="str">
            <v>Ferme Guy Brouillette S.E.N.C.</v>
          </cell>
          <cell r="E3995" t="str">
            <v>Brouillette(Guy)</v>
          </cell>
          <cell r="F3995" t="str">
            <v>671, rue Ste-Anne</v>
          </cell>
          <cell r="G3995" t="str">
            <v>Sainte-Anne-de-la-Pérade</v>
          </cell>
          <cell r="H3995" t="str">
            <v>G0X2J0</v>
          </cell>
          <cell r="I3995">
            <v>418</v>
          </cell>
          <cell r="J3995">
            <v>3253182</v>
          </cell>
          <cell r="K3995">
            <v>39</v>
          </cell>
          <cell r="L3995">
            <v>8096</v>
          </cell>
          <cell r="M3995">
            <v>37</v>
          </cell>
          <cell r="N3995">
            <v>4796</v>
          </cell>
        </row>
        <row r="3996">
          <cell r="A3996">
            <v>1869387</v>
          </cell>
          <cell r="B3996" t="str">
            <v>05</v>
          </cell>
          <cell r="C3996" t="str">
            <v>Estrie</v>
          </cell>
          <cell r="D3996" t="str">
            <v>Chaloux Denise &amp; Morin Guy</v>
          </cell>
          <cell r="F3996" t="str">
            <v>285, chemin  Hooker</v>
          </cell>
          <cell r="G3996" t="str">
            <v>Bishopton</v>
          </cell>
          <cell r="H3996" t="str">
            <v>J0B1G0</v>
          </cell>
          <cell r="I3996">
            <v>819</v>
          </cell>
          <cell r="J3996">
            <v>8324272</v>
          </cell>
          <cell r="K3996">
            <v>45</v>
          </cell>
          <cell r="L3996">
            <v>834</v>
          </cell>
          <cell r="M3996">
            <v>45</v>
          </cell>
          <cell r="N3996">
            <v>2085</v>
          </cell>
        </row>
        <row r="3997">
          <cell r="A3997">
            <v>1869734</v>
          </cell>
          <cell r="B3997" t="str">
            <v>12</v>
          </cell>
          <cell r="C3997" t="str">
            <v>Chaudière-Appalaches</v>
          </cell>
          <cell r="D3997" t="str">
            <v>Ferme ADR S.E.N.C.</v>
          </cell>
          <cell r="E3997" t="str">
            <v>Brochu(André Roy, Dany)</v>
          </cell>
          <cell r="F3997" t="str">
            <v>194, Route 271</v>
          </cell>
          <cell r="G3997" t="str">
            <v>Saint-Benoît-Labre</v>
          </cell>
          <cell r="H3997" t="str">
            <v>G0M1P0</v>
          </cell>
          <cell r="I3997">
            <v>418</v>
          </cell>
          <cell r="J3997">
            <v>2276361</v>
          </cell>
          <cell r="K3997">
            <v>44</v>
          </cell>
          <cell r="L3997">
            <v>6185</v>
          </cell>
          <cell r="M3997">
            <v>52</v>
          </cell>
          <cell r="N3997">
            <v>6868</v>
          </cell>
        </row>
        <row r="3998">
          <cell r="A3998">
            <v>1869973</v>
          </cell>
          <cell r="B3998" t="str">
            <v>05</v>
          </cell>
          <cell r="C3998" t="str">
            <v>Estrie</v>
          </cell>
          <cell r="D3998" t="str">
            <v>Roulx(Stéphane)</v>
          </cell>
          <cell r="F3998" t="str">
            <v>1092 rte 249</v>
          </cell>
          <cell r="G3998" t="str">
            <v>Saint-Georges-de-Windsor</v>
          </cell>
          <cell r="H3998" t="str">
            <v>J0A1J0</v>
          </cell>
          <cell r="I3998">
            <v>819</v>
          </cell>
          <cell r="J3998">
            <v>8282797</v>
          </cell>
          <cell r="K3998">
            <v>14</v>
          </cell>
          <cell r="L3998">
            <v>837</v>
          </cell>
          <cell r="M3998">
            <v>17</v>
          </cell>
          <cell r="N3998">
            <v>1780</v>
          </cell>
        </row>
        <row r="3999">
          <cell r="A3999">
            <v>1870625</v>
          </cell>
          <cell r="B3999" t="str">
            <v>15</v>
          </cell>
          <cell r="C3999" t="str">
            <v>Laurentides</v>
          </cell>
          <cell r="D3999" t="str">
            <v>Ferme B. M. Côté s.e.n.c.</v>
          </cell>
          <cell r="E3999" t="str">
            <v>Côté(Mario)</v>
          </cell>
          <cell r="F3999" t="str">
            <v>18951, Côte Saint-Pierre</v>
          </cell>
          <cell r="G3999" t="str">
            <v>Mirabel</v>
          </cell>
          <cell r="H3999" t="str">
            <v>J7J1P4</v>
          </cell>
          <cell r="I3999">
            <v>450</v>
          </cell>
          <cell r="J3999">
            <v>9710408</v>
          </cell>
          <cell r="K3999">
            <v>20</v>
          </cell>
          <cell r="M3999">
            <v>19</v>
          </cell>
        </row>
        <row r="4000">
          <cell r="A4000">
            <v>1870757</v>
          </cell>
          <cell r="B4000" t="str">
            <v>04</v>
          </cell>
          <cell r="C4000" t="str">
            <v>Mauricie</v>
          </cell>
          <cell r="D4000" t="str">
            <v>Goulet(Éric)</v>
          </cell>
          <cell r="F4000" t="str">
            <v>780, rang Sud</v>
          </cell>
          <cell r="G4000" t="str">
            <v>Saint-Séverin (de Mauricie)</v>
          </cell>
          <cell r="H4000" t="str">
            <v>G0X2B0</v>
          </cell>
          <cell r="I4000">
            <v>418</v>
          </cell>
          <cell r="J4000">
            <v>3656527</v>
          </cell>
          <cell r="K4000">
            <v>31</v>
          </cell>
          <cell r="L4000">
            <v>5781</v>
          </cell>
        </row>
        <row r="4001">
          <cell r="A4001">
            <v>1872472</v>
          </cell>
          <cell r="B4001" t="str">
            <v>02</v>
          </cell>
          <cell r="C4001" t="str">
            <v>Saguenay-Lac-Saint-Jean</v>
          </cell>
          <cell r="D4001" t="str">
            <v>Bernard(Michaël)</v>
          </cell>
          <cell r="F4001" t="str">
            <v>4359, route 169</v>
          </cell>
          <cell r="G4001" t="str">
            <v>Saint-Félicien</v>
          </cell>
          <cell r="H4001" t="str">
            <v>G8K3B6</v>
          </cell>
          <cell r="I4001">
            <v>418</v>
          </cell>
          <cell r="J4001">
            <v>6799353</v>
          </cell>
          <cell r="K4001">
            <v>32</v>
          </cell>
          <cell r="L4001">
            <v>2185</v>
          </cell>
          <cell r="M4001">
            <v>57</v>
          </cell>
          <cell r="N4001">
            <v>9685</v>
          </cell>
        </row>
        <row r="4002">
          <cell r="A4002">
            <v>1872787</v>
          </cell>
          <cell r="B4002" t="str">
            <v>17</v>
          </cell>
          <cell r="C4002" t="str">
            <v>Centre-du-Québec</v>
          </cell>
          <cell r="D4002" t="str">
            <v>Ferme Patricienne S.E.N.C.</v>
          </cell>
          <cell r="E4002" t="str">
            <v>Pépin(Clément)</v>
          </cell>
          <cell r="F4002" t="str">
            <v>1280, route 218</v>
          </cell>
          <cell r="G4002" t="str">
            <v>Manseau</v>
          </cell>
          <cell r="H4002" t="str">
            <v>G0X1V0</v>
          </cell>
          <cell r="I4002">
            <v>819</v>
          </cell>
          <cell r="J4002">
            <v>3562411</v>
          </cell>
          <cell r="K4002">
            <v>35</v>
          </cell>
          <cell r="L4002">
            <v>3971</v>
          </cell>
          <cell r="M4002">
            <v>29</v>
          </cell>
          <cell r="N4002">
            <v>4945</v>
          </cell>
        </row>
        <row r="4003">
          <cell r="A4003">
            <v>1873264</v>
          </cell>
          <cell r="B4003" t="str">
            <v>05</v>
          </cell>
          <cell r="C4003" t="str">
            <v>Estrie</v>
          </cell>
          <cell r="D4003" t="str">
            <v>Herring(David)</v>
          </cell>
          <cell r="E4003" t="str">
            <v>Tania</v>
          </cell>
          <cell r="F4003" t="str">
            <v>26A chemin Randboro</v>
          </cell>
          <cell r="G4003" t="str">
            <v>Sawyerville</v>
          </cell>
          <cell r="H4003" t="str">
            <v>J0B3A0</v>
          </cell>
          <cell r="I4003">
            <v>819</v>
          </cell>
          <cell r="J4003">
            <v>8892000</v>
          </cell>
          <cell r="K4003">
            <v>28</v>
          </cell>
          <cell r="L4003">
            <v>5119</v>
          </cell>
          <cell r="M4003">
            <v>30</v>
          </cell>
          <cell r="N4003">
            <v>5523</v>
          </cell>
        </row>
        <row r="4004">
          <cell r="A4004">
            <v>1873405</v>
          </cell>
          <cell r="B4004" t="str">
            <v>16</v>
          </cell>
          <cell r="C4004" t="str">
            <v>Montérégie</v>
          </cell>
          <cell r="D4004" t="str">
            <v>Duquette Marcel &amp; Pierre</v>
          </cell>
          <cell r="F4004" t="str">
            <v>220 rang St-andré</v>
          </cell>
          <cell r="G4004" t="str">
            <v>Saint-Bernard-de-Lacolle</v>
          </cell>
          <cell r="H4004" t="str">
            <v>J0J1V0</v>
          </cell>
          <cell r="I4004">
            <v>450</v>
          </cell>
          <cell r="J4004">
            <v>2462850</v>
          </cell>
          <cell r="K4004">
            <v>43</v>
          </cell>
          <cell r="L4004">
            <v>3915</v>
          </cell>
          <cell r="M4004">
            <v>48</v>
          </cell>
          <cell r="N4004">
            <v>3915</v>
          </cell>
        </row>
        <row r="4005">
          <cell r="A4005">
            <v>1873421</v>
          </cell>
          <cell r="B4005" t="str">
            <v>01</v>
          </cell>
          <cell r="C4005" t="str">
            <v>Bas-Saint-Laurent</v>
          </cell>
          <cell r="D4005" t="str">
            <v>Ouellet(Steve)</v>
          </cell>
          <cell r="F4005" t="str">
            <v>482, chemin Massé</v>
          </cell>
          <cell r="G4005" t="str">
            <v>Saint-Elzéar-de-Témiscouata</v>
          </cell>
          <cell r="H4005" t="str">
            <v>G0L2W0</v>
          </cell>
          <cell r="I4005">
            <v>418</v>
          </cell>
          <cell r="J4005">
            <v>8542283</v>
          </cell>
          <cell r="K4005">
            <v>129</v>
          </cell>
          <cell r="L4005">
            <v>22468</v>
          </cell>
          <cell r="M4005">
            <v>127</v>
          </cell>
          <cell r="N4005">
            <v>13596</v>
          </cell>
        </row>
        <row r="4006">
          <cell r="A4006">
            <v>1873488</v>
          </cell>
          <cell r="B4006" t="str">
            <v>14</v>
          </cell>
          <cell r="C4006" t="str">
            <v>Lanaudière</v>
          </cell>
          <cell r="D4006" t="str">
            <v>Charbonneau(Éric)</v>
          </cell>
          <cell r="F4006" t="str">
            <v>440, rue Principale</v>
          </cell>
          <cell r="G4006" t="str">
            <v>Saint-Cléophas</v>
          </cell>
          <cell r="H4006" t="str">
            <v>J0K2A0</v>
          </cell>
          <cell r="I4006">
            <v>450</v>
          </cell>
          <cell r="J4006">
            <v>8898491</v>
          </cell>
          <cell r="K4006">
            <v>56</v>
          </cell>
          <cell r="L4006">
            <v>5669</v>
          </cell>
          <cell r="M4006">
            <v>60</v>
          </cell>
          <cell r="N4006">
            <v>15250</v>
          </cell>
        </row>
        <row r="4007">
          <cell r="A4007">
            <v>1874114</v>
          </cell>
          <cell r="B4007" t="str">
            <v>12</v>
          </cell>
          <cell r="C4007" t="str">
            <v>Chaudière-Appalaches</v>
          </cell>
          <cell r="D4007" t="str">
            <v>Boucherie Laurent Poulin inc.</v>
          </cell>
          <cell r="F4007" t="str">
            <v>34, rue Principale</v>
          </cell>
          <cell r="G4007" t="str">
            <v>Adstock</v>
          </cell>
          <cell r="H4007" t="str">
            <v>G0N1S0</v>
          </cell>
          <cell r="I4007">
            <v>418</v>
          </cell>
          <cell r="J4007">
            <v>4222227</v>
          </cell>
          <cell r="K4007">
            <v>72</v>
          </cell>
          <cell r="L4007">
            <v>15024</v>
          </cell>
          <cell r="M4007">
            <v>71</v>
          </cell>
          <cell r="N4007">
            <v>9963</v>
          </cell>
        </row>
        <row r="4008">
          <cell r="A4008">
            <v>1874122</v>
          </cell>
          <cell r="B4008" t="str">
            <v>12</v>
          </cell>
          <cell r="C4008" t="str">
            <v>Chaudière-Appalaches</v>
          </cell>
          <cell r="D4008" t="str">
            <v>Gilbert(Luc)</v>
          </cell>
          <cell r="F4008" t="str">
            <v>3015, 175e Rue</v>
          </cell>
          <cell r="G4008" t="str">
            <v>Saint-Georges (de Beauce)</v>
          </cell>
          <cell r="H4008" t="str">
            <v>G5Y5B9</v>
          </cell>
          <cell r="I4008">
            <v>418</v>
          </cell>
          <cell r="J4008">
            <v>2259380</v>
          </cell>
          <cell r="K4008">
            <v>10</v>
          </cell>
          <cell r="L4008">
            <v>281</v>
          </cell>
        </row>
        <row r="4009">
          <cell r="A4009">
            <v>1874452</v>
          </cell>
          <cell r="B4009" t="str">
            <v>02</v>
          </cell>
          <cell r="C4009" t="str">
            <v>Saguenay-Lac-Saint-Jean</v>
          </cell>
          <cell r="D4009" t="str">
            <v>Buteau(Adrien)</v>
          </cell>
          <cell r="F4009" t="str">
            <v>371 rue Principale</v>
          </cell>
          <cell r="G4009" t="str">
            <v>Saint-Thomas-Didyme</v>
          </cell>
          <cell r="H4009" t="str">
            <v>G0W1P0</v>
          </cell>
          <cell r="I4009">
            <v>418</v>
          </cell>
          <cell r="J4009">
            <v>2742145</v>
          </cell>
          <cell r="K4009">
            <v>12</v>
          </cell>
          <cell r="L4009">
            <v>2381</v>
          </cell>
        </row>
        <row r="4010">
          <cell r="A4010">
            <v>1874676</v>
          </cell>
          <cell r="B4010" t="str">
            <v>12</v>
          </cell>
          <cell r="C4010" t="str">
            <v>Chaudière-Appalaches</v>
          </cell>
          <cell r="D4010" t="str">
            <v>Les Fermes R.C.M. inc.</v>
          </cell>
          <cell r="E4010" t="str">
            <v>Pépin(Caroline)</v>
          </cell>
          <cell r="F4010" t="str">
            <v>353, Rang 3 Sud</v>
          </cell>
          <cell r="G4010" t="str">
            <v>Saint-Victor</v>
          </cell>
          <cell r="H4010" t="str">
            <v>G0M2B0</v>
          </cell>
          <cell r="I4010">
            <v>418</v>
          </cell>
          <cell r="J4010">
            <v>5885583</v>
          </cell>
          <cell r="K4010">
            <v>608</v>
          </cell>
          <cell r="L4010">
            <v>68328</v>
          </cell>
          <cell r="M4010">
            <v>644</v>
          </cell>
          <cell r="N4010">
            <v>158918</v>
          </cell>
        </row>
        <row r="4011">
          <cell r="A4011">
            <v>1874833</v>
          </cell>
          <cell r="B4011" t="str">
            <v>05</v>
          </cell>
          <cell r="C4011" t="str">
            <v>Estrie</v>
          </cell>
          <cell r="D4011" t="str">
            <v>Matossian Martha et Nicholas</v>
          </cell>
          <cell r="F4011" t="str">
            <v>1951 ch. Nicholas Austin</v>
          </cell>
          <cell r="G4011" t="str">
            <v>Austin</v>
          </cell>
          <cell r="H4011" t="str">
            <v>J0B1B0</v>
          </cell>
          <cell r="I4011">
            <v>819</v>
          </cell>
          <cell r="J4011">
            <v>8435810</v>
          </cell>
          <cell r="K4011">
            <v>27</v>
          </cell>
          <cell r="L4011">
            <v>797</v>
          </cell>
          <cell r="M4011">
            <v>28</v>
          </cell>
        </row>
        <row r="4012">
          <cell r="A4012">
            <v>1875798</v>
          </cell>
          <cell r="B4012" t="str">
            <v>01</v>
          </cell>
          <cell r="C4012" t="str">
            <v>Bas-Saint-Laurent</v>
          </cell>
          <cell r="D4012" t="str">
            <v>Jones(Daniel)</v>
          </cell>
          <cell r="F4012" t="str">
            <v>699, route de la Mer</v>
          </cell>
          <cell r="G4012" t="str">
            <v>Sainte-Flavie</v>
          </cell>
          <cell r="H4012" t="str">
            <v>G0J2L0</v>
          </cell>
          <cell r="I4012">
            <v>418</v>
          </cell>
          <cell r="J4012">
            <v>7757851</v>
          </cell>
          <cell r="K4012">
            <v>117</v>
          </cell>
          <cell r="L4012">
            <v>22207</v>
          </cell>
          <cell r="M4012">
            <v>129</v>
          </cell>
          <cell r="N4012">
            <v>17246</v>
          </cell>
        </row>
        <row r="4013">
          <cell r="A4013">
            <v>1875863</v>
          </cell>
          <cell r="B4013" t="str">
            <v>05</v>
          </cell>
          <cell r="C4013" t="str">
            <v>Estrie</v>
          </cell>
          <cell r="D4013" t="str">
            <v>Ferme Paso S.E.N.C.</v>
          </cell>
          <cell r="E4013" t="str">
            <v>Gaudreau(Patrick)</v>
          </cell>
          <cell r="F4013" t="str">
            <v>9, chemin Grove Hill</v>
          </cell>
          <cell r="G4013" t="str">
            <v>Sawyerville</v>
          </cell>
          <cell r="H4013" t="str">
            <v>J0B3A0</v>
          </cell>
          <cell r="I4013">
            <v>819</v>
          </cell>
          <cell r="J4013">
            <v>8891062</v>
          </cell>
          <cell r="K4013">
            <v>22</v>
          </cell>
          <cell r="L4013">
            <v>4374</v>
          </cell>
        </row>
        <row r="4014">
          <cell r="A4014">
            <v>1875871</v>
          </cell>
          <cell r="B4014" t="str">
            <v>08</v>
          </cell>
          <cell r="C4014" t="str">
            <v>Abitibi-Témiscamingue</v>
          </cell>
          <cell r="D4014" t="str">
            <v>Dumais(Alain)</v>
          </cell>
          <cell r="F4014" t="str">
            <v>431, rang 9</v>
          </cell>
          <cell r="G4014" t="str">
            <v>Sainte-Gertrude-Manneville</v>
          </cell>
          <cell r="H4014" t="str">
            <v>J0Y2L0</v>
          </cell>
          <cell r="I4014">
            <v>819</v>
          </cell>
          <cell r="J4014">
            <v>7273723</v>
          </cell>
          <cell r="K4014">
            <v>16</v>
          </cell>
          <cell r="M4014">
            <v>17</v>
          </cell>
          <cell r="N4014">
            <v>3705</v>
          </cell>
        </row>
        <row r="4015">
          <cell r="A4015">
            <v>1876226</v>
          </cell>
          <cell r="B4015" t="str">
            <v>07</v>
          </cell>
          <cell r="C4015" t="str">
            <v>Outaouais</v>
          </cell>
          <cell r="D4015" t="str">
            <v>Gagné(Daniel)</v>
          </cell>
          <cell r="F4015" t="str">
            <v>549 de la Blanche</v>
          </cell>
          <cell r="G4015" t="str">
            <v>Gatineau</v>
          </cell>
          <cell r="H4015" t="str">
            <v>J8R1P4</v>
          </cell>
          <cell r="I4015">
            <v>819</v>
          </cell>
          <cell r="J4015">
            <v>6635002</v>
          </cell>
          <cell r="K4015">
            <v>19</v>
          </cell>
          <cell r="L4015">
            <v>622</v>
          </cell>
        </row>
        <row r="4016">
          <cell r="A4016">
            <v>1876309</v>
          </cell>
          <cell r="B4016" t="str">
            <v>05</v>
          </cell>
          <cell r="C4016" t="str">
            <v>Estrie</v>
          </cell>
          <cell r="D4016" t="str">
            <v>Ferme Magami SENC</v>
          </cell>
          <cell r="E4016" t="str">
            <v>Clément(Martin)</v>
          </cell>
          <cell r="F4016" t="str">
            <v>660, rang 2 Est</v>
          </cell>
          <cell r="G4016" t="str">
            <v>Saint-Georges-de-Windsor</v>
          </cell>
          <cell r="H4016" t="str">
            <v>J0A1J0</v>
          </cell>
          <cell r="I4016">
            <v>819</v>
          </cell>
          <cell r="J4016">
            <v>8280359</v>
          </cell>
          <cell r="K4016">
            <v>94</v>
          </cell>
          <cell r="L4016">
            <v>9999</v>
          </cell>
          <cell r="M4016">
            <v>96</v>
          </cell>
          <cell r="N4016">
            <v>13965</v>
          </cell>
        </row>
        <row r="4017">
          <cell r="A4017">
            <v>1876747</v>
          </cell>
          <cell r="B4017" t="str">
            <v>16</v>
          </cell>
          <cell r="C4017" t="str">
            <v>Montérégie</v>
          </cell>
          <cell r="D4017" t="str">
            <v>Éthier(Ghislaine)</v>
          </cell>
          <cell r="F4017" t="str">
            <v>161, route Marie-Victorin Est</v>
          </cell>
          <cell r="G4017" t="str">
            <v>Yamaska</v>
          </cell>
          <cell r="H4017" t="str">
            <v>J0G1X0</v>
          </cell>
          <cell r="I4017">
            <v>450</v>
          </cell>
          <cell r="J4017">
            <v>7890339</v>
          </cell>
          <cell r="K4017">
            <v>26</v>
          </cell>
          <cell r="L4017">
            <v>2451</v>
          </cell>
          <cell r="M4017">
            <v>30</v>
          </cell>
          <cell r="N4017">
            <v>4393</v>
          </cell>
        </row>
        <row r="4018">
          <cell r="A4018">
            <v>1877026</v>
          </cell>
          <cell r="B4018" t="str">
            <v>05</v>
          </cell>
          <cell r="C4018" t="str">
            <v>Estrie</v>
          </cell>
          <cell r="D4018" t="str">
            <v>Scalabrini(Dominic)</v>
          </cell>
          <cell r="F4018" t="str">
            <v>1467, chemin Favreau</v>
          </cell>
          <cell r="G4018" t="str">
            <v>Sainte-Edwidge-de-Clifton</v>
          </cell>
          <cell r="H4018" t="str">
            <v>J0B2R0</v>
          </cell>
          <cell r="I4018">
            <v>819</v>
          </cell>
          <cell r="J4018">
            <v>8497347</v>
          </cell>
          <cell r="K4018">
            <v>37</v>
          </cell>
          <cell r="L4018">
            <v>8680</v>
          </cell>
          <cell r="M4018">
            <v>41</v>
          </cell>
          <cell r="N4018">
            <v>9659</v>
          </cell>
        </row>
        <row r="4019">
          <cell r="A4019">
            <v>1877356</v>
          </cell>
          <cell r="B4019" t="str">
            <v>12</v>
          </cell>
          <cell r="C4019" t="str">
            <v>Chaudière-Appalaches</v>
          </cell>
          <cell r="D4019" t="str">
            <v>Dumas(Céline)</v>
          </cell>
          <cell r="F4019" t="str">
            <v>76, 3e rang Est</v>
          </cell>
          <cell r="G4019" t="str">
            <v>Saint-Gervais</v>
          </cell>
          <cell r="H4019" t="str">
            <v>G0R3C0</v>
          </cell>
          <cell r="I4019">
            <v>418</v>
          </cell>
          <cell r="J4019">
            <v>8876052</v>
          </cell>
          <cell r="K4019">
            <v>17</v>
          </cell>
          <cell r="M4019">
            <v>23</v>
          </cell>
          <cell r="N4019">
            <v>2869</v>
          </cell>
        </row>
        <row r="4020">
          <cell r="A4020">
            <v>1877448</v>
          </cell>
          <cell r="B4020" t="str">
            <v>12</v>
          </cell>
          <cell r="C4020" t="str">
            <v>Chaudière-Appalaches</v>
          </cell>
          <cell r="D4020" t="str">
            <v>Ferme Pierre Gagné inc.</v>
          </cell>
          <cell r="E4020" t="str">
            <v>Gagné(Pierre)</v>
          </cell>
          <cell r="F4020" t="str">
            <v>2032, route 112</v>
          </cell>
          <cell r="G4020" t="str">
            <v>Saint-Frédéric</v>
          </cell>
          <cell r="H4020" t="str">
            <v>G0N1P0</v>
          </cell>
          <cell r="I4020">
            <v>418</v>
          </cell>
          <cell r="J4020">
            <v>4262502</v>
          </cell>
          <cell r="K4020">
            <v>183</v>
          </cell>
          <cell r="L4020">
            <v>32480</v>
          </cell>
          <cell r="M4020">
            <v>199</v>
          </cell>
          <cell r="N4020">
            <v>34047</v>
          </cell>
        </row>
        <row r="4021">
          <cell r="A4021">
            <v>1878222</v>
          </cell>
          <cell r="B4021" t="str">
            <v>12</v>
          </cell>
          <cell r="C4021" t="str">
            <v>Chaudière-Appalaches</v>
          </cell>
          <cell r="D4021" t="str">
            <v>Gilbert(Jérôme)</v>
          </cell>
          <cell r="F4021" t="str">
            <v>115 C avenue Commerciale</v>
          </cell>
          <cell r="G4021" t="str">
            <v>Tring-Jonction</v>
          </cell>
          <cell r="H4021" t="str">
            <v>G0N1X0</v>
          </cell>
          <cell r="I4021">
            <v>418</v>
          </cell>
          <cell r="J4021">
            <v>4265442</v>
          </cell>
          <cell r="K4021">
            <v>42</v>
          </cell>
          <cell r="L4021">
            <v>6452</v>
          </cell>
          <cell r="M4021">
            <v>49</v>
          </cell>
          <cell r="N4021">
            <v>9700</v>
          </cell>
        </row>
        <row r="4022">
          <cell r="A4022">
            <v>1878305</v>
          </cell>
          <cell r="B4022" t="str">
            <v>07</v>
          </cell>
          <cell r="C4022" t="str">
            <v>Outaouais</v>
          </cell>
          <cell r="D4022" t="str">
            <v>Leach(Andrew)</v>
          </cell>
          <cell r="F4022" t="str">
            <v>2710, Steel Line Road</v>
          </cell>
          <cell r="G4022" t="str">
            <v>Quyon</v>
          </cell>
          <cell r="H4022" t="str">
            <v>J0X2V0</v>
          </cell>
          <cell r="I4022">
            <v>819</v>
          </cell>
          <cell r="J4022">
            <v>4582858</v>
          </cell>
          <cell r="K4022">
            <v>37</v>
          </cell>
          <cell r="L4022">
            <v>4862</v>
          </cell>
          <cell r="M4022">
            <v>38</v>
          </cell>
          <cell r="N4022">
            <v>2448</v>
          </cell>
        </row>
        <row r="4023">
          <cell r="A4023">
            <v>1878610</v>
          </cell>
          <cell r="B4023" t="str">
            <v>08</v>
          </cell>
          <cell r="C4023" t="str">
            <v>Abitibi-Témiscamingue</v>
          </cell>
          <cell r="D4023" t="str">
            <v>Ferme Grand-Vent, S.E.N.C.</v>
          </cell>
          <cell r="E4023" t="str">
            <v>Morin(Claude et David)</v>
          </cell>
          <cell r="F4023" t="str">
            <v>966 rang 4</v>
          </cell>
          <cell r="G4023" t="str">
            <v>Sainte-Germaine-Boulé</v>
          </cell>
          <cell r="H4023" t="str">
            <v>J0Z1M0</v>
          </cell>
          <cell r="I4023">
            <v>819</v>
          </cell>
          <cell r="J4023">
            <v>7876981</v>
          </cell>
          <cell r="K4023">
            <v>41</v>
          </cell>
          <cell r="L4023">
            <v>259</v>
          </cell>
          <cell r="M4023">
            <v>85</v>
          </cell>
          <cell r="N4023">
            <v>12509</v>
          </cell>
        </row>
        <row r="4024">
          <cell r="A4024">
            <v>1878776</v>
          </cell>
          <cell r="B4024" t="str">
            <v>12</v>
          </cell>
          <cell r="C4024" t="str">
            <v>Chaudière-Appalaches</v>
          </cell>
          <cell r="D4024" t="str">
            <v>Gilbert(Patrick)</v>
          </cell>
          <cell r="F4024" t="str">
            <v>15, avenue Lessard</v>
          </cell>
          <cell r="G4024" t="str">
            <v>Tring-Jonction</v>
          </cell>
          <cell r="H4024" t="str">
            <v>G0N1X0</v>
          </cell>
          <cell r="I4024">
            <v>418</v>
          </cell>
          <cell r="J4024">
            <v>3879251</v>
          </cell>
          <cell r="K4024">
            <v>26</v>
          </cell>
          <cell r="L4024">
            <v>2033</v>
          </cell>
          <cell r="M4024">
            <v>24</v>
          </cell>
          <cell r="N4024">
            <v>2761</v>
          </cell>
        </row>
        <row r="4025">
          <cell r="A4025">
            <v>1879360</v>
          </cell>
          <cell r="B4025" t="str">
            <v>07</v>
          </cell>
          <cell r="C4025" t="str">
            <v>Outaouais</v>
          </cell>
          <cell r="D4025" t="str">
            <v>Molyneaux(Kevin)</v>
          </cell>
          <cell r="F4025" t="str">
            <v>31, chemin Village Aylwin</v>
          </cell>
          <cell r="G4025" t="str">
            <v>Kazabazua</v>
          </cell>
          <cell r="H4025" t="str">
            <v>J0X1X0</v>
          </cell>
          <cell r="I4025">
            <v>819</v>
          </cell>
          <cell r="J4025">
            <v>4675102</v>
          </cell>
          <cell r="K4025">
            <v>11</v>
          </cell>
          <cell r="L4025">
            <v>837</v>
          </cell>
          <cell r="M4025">
            <v>17</v>
          </cell>
          <cell r="N4025">
            <v>837</v>
          </cell>
        </row>
        <row r="4026">
          <cell r="A4026">
            <v>1879568</v>
          </cell>
          <cell r="B4026" t="str">
            <v>07</v>
          </cell>
          <cell r="C4026" t="str">
            <v>Outaouais</v>
          </cell>
          <cell r="D4026" t="str">
            <v>Brendan Sauriol et Sandra Crawford</v>
          </cell>
          <cell r="F4026" t="str">
            <v>514, Bank Road</v>
          </cell>
          <cell r="G4026" t="str">
            <v>Campbell's Bay</v>
          </cell>
          <cell r="H4026" t="str">
            <v>J0X1K0</v>
          </cell>
          <cell r="I4026">
            <v>819</v>
          </cell>
          <cell r="J4026">
            <v>6482755</v>
          </cell>
          <cell r="K4026">
            <v>45</v>
          </cell>
          <cell r="M4026">
            <v>47</v>
          </cell>
          <cell r="N4026">
            <v>990</v>
          </cell>
        </row>
        <row r="4027">
          <cell r="A4027">
            <v>1879584</v>
          </cell>
          <cell r="B4027" t="str">
            <v>17</v>
          </cell>
          <cell r="C4027" t="str">
            <v>Centre-du-Québec</v>
          </cell>
          <cell r="D4027" t="str">
            <v>Hamel(Georges)</v>
          </cell>
          <cell r="E4027" t="str">
            <v>Hamel(Georges)</v>
          </cell>
          <cell r="F4027" t="str">
            <v>3571, rang 8 Est</v>
          </cell>
          <cell r="G4027" t="str">
            <v>Plessisville</v>
          </cell>
          <cell r="H4027" t="str">
            <v>G6L2Y2</v>
          </cell>
          <cell r="I4027">
            <v>819</v>
          </cell>
          <cell r="J4027">
            <v>3629623</v>
          </cell>
          <cell r="K4027">
            <v>35</v>
          </cell>
          <cell r="L4027">
            <v>2384</v>
          </cell>
          <cell r="M4027">
            <v>45</v>
          </cell>
        </row>
        <row r="4028">
          <cell r="A4028">
            <v>1879782</v>
          </cell>
          <cell r="B4028" t="str">
            <v>11</v>
          </cell>
          <cell r="C4028" t="str">
            <v>Gaspésie-Iles-de-la-Madeleine</v>
          </cell>
          <cell r="D4028" t="str">
            <v>9146-0543 Québec inc.</v>
          </cell>
          <cell r="E4028" t="str">
            <v>Bienvenue(Marc)</v>
          </cell>
          <cell r="F4028" t="str">
            <v>217 Miguasha Est</v>
          </cell>
          <cell r="G4028" t="str">
            <v>Nouvelle</v>
          </cell>
          <cell r="H4028" t="str">
            <v>G0C2E0</v>
          </cell>
          <cell r="I4028">
            <v>418</v>
          </cell>
          <cell r="J4028">
            <v>7942345</v>
          </cell>
          <cell r="K4028">
            <v>78</v>
          </cell>
          <cell r="L4028">
            <v>1260</v>
          </cell>
          <cell r="M4028">
            <v>65</v>
          </cell>
          <cell r="N4028">
            <v>13051</v>
          </cell>
        </row>
        <row r="4029">
          <cell r="A4029">
            <v>1880285</v>
          </cell>
          <cell r="B4029" t="str">
            <v>17</v>
          </cell>
          <cell r="C4029" t="str">
            <v>Centre-du-Québec</v>
          </cell>
          <cell r="D4029" t="str">
            <v>Ferme Sibelle Fleck SENC</v>
          </cell>
          <cell r="E4029" t="str">
            <v>Bellavance(David)</v>
          </cell>
          <cell r="F4029" t="str">
            <v>503, rang Saint-Ovide</v>
          </cell>
          <cell r="G4029" t="str">
            <v>Sainte-Sophie-de-Lévrard</v>
          </cell>
          <cell r="H4029" t="str">
            <v>G0X3C0</v>
          </cell>
          <cell r="I4029">
            <v>819</v>
          </cell>
          <cell r="J4029">
            <v>2885005</v>
          </cell>
          <cell r="K4029">
            <v>38</v>
          </cell>
          <cell r="L4029">
            <v>11145</v>
          </cell>
          <cell r="M4029">
            <v>36</v>
          </cell>
          <cell r="N4029">
            <v>4873</v>
          </cell>
        </row>
        <row r="4030">
          <cell r="A4030">
            <v>1881705</v>
          </cell>
          <cell r="B4030" t="str">
            <v>07</v>
          </cell>
          <cell r="C4030" t="str">
            <v>Outaouais</v>
          </cell>
          <cell r="D4030" t="str">
            <v>Crêtes Rochon Gisèle et Rochon  Réal</v>
          </cell>
          <cell r="F4030" t="str">
            <v>426, chemin Marks, C.P. 161</v>
          </cell>
          <cell r="G4030" t="str">
            <v>Gracefield</v>
          </cell>
          <cell r="H4030" t="str">
            <v>J0X1W0</v>
          </cell>
          <cell r="I4030">
            <v>819</v>
          </cell>
          <cell r="J4030">
            <v>4632283</v>
          </cell>
          <cell r="K4030">
            <v>37</v>
          </cell>
          <cell r="L4030">
            <v>6352</v>
          </cell>
          <cell r="M4030">
            <v>22</v>
          </cell>
          <cell r="N4030">
            <v>6222</v>
          </cell>
        </row>
        <row r="4031">
          <cell r="A4031">
            <v>1881754</v>
          </cell>
          <cell r="B4031" t="str">
            <v>07</v>
          </cell>
          <cell r="C4031" t="str">
            <v>Outaouais</v>
          </cell>
          <cell r="D4031" t="str">
            <v>Serge Renaud et Elaine Dorion</v>
          </cell>
          <cell r="F4031" t="str">
            <v>171, chemin McCrank</v>
          </cell>
          <cell r="G4031" t="str">
            <v>La Pèche</v>
          </cell>
          <cell r="H4031" t="str">
            <v>J0X1A0</v>
          </cell>
          <cell r="I4031">
            <v>819</v>
          </cell>
          <cell r="J4031">
            <v>4562236</v>
          </cell>
          <cell r="K4031">
            <v>21</v>
          </cell>
          <cell r="L4031">
            <v>1361</v>
          </cell>
          <cell r="M4031">
            <v>21</v>
          </cell>
          <cell r="N4031">
            <v>1021</v>
          </cell>
        </row>
        <row r="4032">
          <cell r="A4032">
            <v>1882562</v>
          </cell>
          <cell r="B4032" t="str">
            <v>01</v>
          </cell>
          <cell r="C4032" t="str">
            <v>Bas-Saint-Laurent</v>
          </cell>
          <cell r="D4032" t="str">
            <v>Ferme MS Lauzier inc.</v>
          </cell>
          <cell r="E4032" t="str">
            <v>Lauzier(Mario)</v>
          </cell>
          <cell r="F4032" t="str">
            <v>561, rang 8</v>
          </cell>
          <cell r="G4032" t="str">
            <v>Saint-Jean-de-Dieu</v>
          </cell>
          <cell r="H4032" t="str">
            <v>G0L3M0</v>
          </cell>
          <cell r="I4032">
            <v>418</v>
          </cell>
          <cell r="J4032">
            <v>9637820</v>
          </cell>
          <cell r="K4032">
            <v>26</v>
          </cell>
          <cell r="L4032">
            <v>1274</v>
          </cell>
          <cell r="M4032">
            <v>27</v>
          </cell>
          <cell r="N4032">
            <v>2771</v>
          </cell>
        </row>
        <row r="4033">
          <cell r="A4033">
            <v>1883313</v>
          </cell>
          <cell r="B4033" t="str">
            <v>07</v>
          </cell>
          <cell r="C4033" t="str">
            <v>Outaouais</v>
          </cell>
          <cell r="D4033" t="str">
            <v>Pfeil Rodger &amp; Yade Marlene</v>
          </cell>
          <cell r="F4033" t="str">
            <v>283, Gull Lake Road</v>
          </cell>
          <cell r="G4033" t="str">
            <v>Mulgrave-et-Derry</v>
          </cell>
          <cell r="H4033" t="str">
            <v>J8L2W8</v>
          </cell>
          <cell r="I4033">
            <v>819</v>
          </cell>
          <cell r="J4033">
            <v>9861972</v>
          </cell>
          <cell r="K4033">
            <v>33</v>
          </cell>
          <cell r="L4033">
            <v>919</v>
          </cell>
          <cell r="M4033">
            <v>31</v>
          </cell>
          <cell r="N4033">
            <v>4854</v>
          </cell>
        </row>
        <row r="4034">
          <cell r="A4034">
            <v>1883966</v>
          </cell>
          <cell r="B4034" t="str">
            <v>12</v>
          </cell>
          <cell r="C4034" t="str">
            <v>Chaudière-Appalaches</v>
          </cell>
          <cell r="D4034" t="str">
            <v>Ferme Rodlin S.E.N.C.</v>
          </cell>
          <cell r="E4034" t="str">
            <v>Rodrigue(Christian)</v>
          </cell>
          <cell r="F4034" t="str">
            <v>710, route du 10e Rang</v>
          </cell>
          <cell r="G4034" t="str">
            <v>Saint-Jean-de-Brébeuf</v>
          </cell>
          <cell r="H4034" t="str">
            <v>G6G0A1</v>
          </cell>
          <cell r="I4034">
            <v>418</v>
          </cell>
          <cell r="J4034">
            <v>4532203</v>
          </cell>
          <cell r="K4034">
            <v>109</v>
          </cell>
          <cell r="L4034">
            <v>28853</v>
          </cell>
          <cell r="M4034">
            <v>107</v>
          </cell>
          <cell r="N4034">
            <v>29352</v>
          </cell>
        </row>
        <row r="4035">
          <cell r="A4035">
            <v>1884014</v>
          </cell>
          <cell r="B4035" t="str">
            <v>01</v>
          </cell>
          <cell r="C4035" t="str">
            <v>Bas-Saint-Laurent</v>
          </cell>
          <cell r="D4035" t="str">
            <v>Ferme Marc Fournier SENC</v>
          </cell>
          <cell r="E4035" t="str">
            <v>Fournier(Marc)</v>
          </cell>
          <cell r="F4035" t="str">
            <v>530, rang 4 Est</v>
          </cell>
          <cell r="G4035" t="str">
            <v>Saint-Octave-des-Métis</v>
          </cell>
          <cell r="H4035" t="str">
            <v>G0J3B0</v>
          </cell>
          <cell r="I4035">
            <v>418</v>
          </cell>
          <cell r="J4035">
            <v>7758157</v>
          </cell>
          <cell r="K4035">
            <v>68</v>
          </cell>
          <cell r="L4035">
            <v>5960</v>
          </cell>
          <cell r="M4035">
            <v>71</v>
          </cell>
          <cell r="N4035">
            <v>14515</v>
          </cell>
        </row>
        <row r="4036">
          <cell r="A4036">
            <v>1884162</v>
          </cell>
          <cell r="B4036" t="str">
            <v>08</v>
          </cell>
          <cell r="C4036" t="str">
            <v>Abitibi-Témiscamingue</v>
          </cell>
          <cell r="D4036" t="str">
            <v>Lachapelle(Jérémie)</v>
          </cell>
          <cell r="F4036" t="str">
            <v>57, rang 7 ouest</v>
          </cell>
          <cell r="G4036" t="str">
            <v>Landrienne</v>
          </cell>
          <cell r="H4036" t="str">
            <v>J0Y1V0</v>
          </cell>
          <cell r="I4036">
            <v>819</v>
          </cell>
          <cell r="J4036">
            <v>7279605</v>
          </cell>
          <cell r="K4036">
            <v>68</v>
          </cell>
          <cell r="L4036">
            <v>8133</v>
          </cell>
          <cell r="M4036">
            <v>82</v>
          </cell>
          <cell r="N4036">
            <v>5983</v>
          </cell>
        </row>
        <row r="4037">
          <cell r="A4037">
            <v>1884394</v>
          </cell>
          <cell r="B4037" t="str">
            <v>12</v>
          </cell>
          <cell r="C4037" t="str">
            <v>Chaudière-Appalaches</v>
          </cell>
          <cell r="D4037" t="str">
            <v>Ferme Sika SENC</v>
          </cell>
          <cell r="E4037" t="str">
            <v>Montminy(Simon Marquis et Diane)</v>
          </cell>
          <cell r="F4037" t="str">
            <v>3500, rang Nord-Est</v>
          </cell>
          <cell r="G4037" t="str">
            <v>Saint-Charles-de-Bellechasse</v>
          </cell>
          <cell r="H4037" t="str">
            <v>G0R2T0</v>
          </cell>
          <cell r="I4037">
            <v>418</v>
          </cell>
          <cell r="J4037">
            <v>8873547</v>
          </cell>
          <cell r="K4037">
            <v>31</v>
          </cell>
          <cell r="L4037">
            <v>9551</v>
          </cell>
          <cell r="M4037">
            <v>19</v>
          </cell>
          <cell r="N4037">
            <v>4548</v>
          </cell>
        </row>
        <row r="4038">
          <cell r="A4038">
            <v>1884741</v>
          </cell>
          <cell r="B4038" t="str">
            <v>12</v>
          </cell>
          <cell r="C4038" t="str">
            <v>Chaudière-Appalaches</v>
          </cell>
          <cell r="D4038" t="str">
            <v>Ferme Qualiporc inc.</v>
          </cell>
          <cell r="E4038" t="str">
            <v>Gagné(Patrick Marcoux &amp; Annie)</v>
          </cell>
          <cell r="F4038" t="str">
            <v>1269, rang Saint-Francois</v>
          </cell>
          <cell r="G4038" t="str">
            <v>Sainte-Marie</v>
          </cell>
          <cell r="H4038" t="str">
            <v>G6E3A8</v>
          </cell>
          <cell r="I4038">
            <v>418</v>
          </cell>
          <cell r="J4038">
            <v>3861731</v>
          </cell>
          <cell r="K4038">
            <v>10</v>
          </cell>
          <cell r="L4038">
            <v>2402</v>
          </cell>
        </row>
        <row r="4039">
          <cell r="A4039">
            <v>1884782</v>
          </cell>
          <cell r="B4039" t="str">
            <v>04</v>
          </cell>
          <cell r="C4039" t="str">
            <v>Mauricie</v>
          </cell>
          <cell r="D4039" t="str">
            <v>Ferme Bovine Ausam inc.</v>
          </cell>
          <cell r="E4039" t="str">
            <v>Muir(Jean-Paul)</v>
          </cell>
          <cell r="F4039" t="str">
            <v>980, rang Sud-Est</v>
          </cell>
          <cell r="G4039" t="str">
            <v>La Bostonnais</v>
          </cell>
          <cell r="H4039" t="str">
            <v>G9X3N6</v>
          </cell>
          <cell r="I4039">
            <v>819</v>
          </cell>
          <cell r="J4039">
            <v>5233829</v>
          </cell>
          <cell r="K4039">
            <v>35</v>
          </cell>
          <cell r="L4039">
            <v>3799</v>
          </cell>
          <cell r="M4039">
            <v>17</v>
          </cell>
          <cell r="N4039">
            <v>1934</v>
          </cell>
        </row>
        <row r="4040">
          <cell r="A4040">
            <v>1885011</v>
          </cell>
          <cell r="B4040" t="str">
            <v>01</v>
          </cell>
          <cell r="C4040" t="str">
            <v>Bas-Saint-Laurent</v>
          </cell>
          <cell r="D4040" t="str">
            <v>Les Fermes Caron &amp; Fils S.E.N.C.</v>
          </cell>
          <cell r="E4040" t="str">
            <v>Caron(Ghislain et Martin)</v>
          </cell>
          <cell r="F4040" t="str">
            <v>200, 4e Rang Est</v>
          </cell>
          <cell r="G4040" t="str">
            <v>Mont-Joli</v>
          </cell>
          <cell r="H4040" t="str">
            <v>G5H3K6</v>
          </cell>
          <cell r="I4040">
            <v>418</v>
          </cell>
          <cell r="J4040">
            <v>7757411</v>
          </cell>
          <cell r="K4040">
            <v>31</v>
          </cell>
          <cell r="L4040">
            <v>1501</v>
          </cell>
          <cell r="M4040">
            <v>30</v>
          </cell>
          <cell r="N4040">
            <v>3847</v>
          </cell>
        </row>
        <row r="4041">
          <cell r="A4041">
            <v>1885128</v>
          </cell>
          <cell r="B4041" t="str">
            <v>07</v>
          </cell>
          <cell r="C4041" t="str">
            <v>Outaouais</v>
          </cell>
          <cell r="D4041" t="str">
            <v>Ferme Dundell</v>
          </cell>
          <cell r="E4041" t="str">
            <v>Taylor(Stephen Sharpe &amp; Amy)</v>
          </cell>
          <cell r="F4041" t="str">
            <v>C577, 5th Concession</v>
          </cell>
          <cell r="G4041" t="str">
            <v>Shawville</v>
          </cell>
          <cell r="H4041" t="str">
            <v>J0X2Y0</v>
          </cell>
          <cell r="I4041">
            <v>819</v>
          </cell>
          <cell r="J4041">
            <v>6472087</v>
          </cell>
          <cell r="K4041">
            <v>63</v>
          </cell>
          <cell r="L4041">
            <v>5226</v>
          </cell>
          <cell r="M4041">
            <v>63</v>
          </cell>
          <cell r="N4041">
            <v>4336</v>
          </cell>
        </row>
        <row r="4042">
          <cell r="A4042">
            <v>1886126</v>
          </cell>
          <cell r="B4042" t="str">
            <v>14</v>
          </cell>
          <cell r="C4042" t="str">
            <v>Lanaudière</v>
          </cell>
          <cell r="D4042" t="str">
            <v>Morin(Marcel)</v>
          </cell>
          <cell r="F4042" t="str">
            <v>1961, rang St-David</v>
          </cell>
          <cell r="G4042" t="str">
            <v>Saint-Gabriel-de-Brandon</v>
          </cell>
          <cell r="H4042" t="str">
            <v>J0K2N0</v>
          </cell>
          <cell r="I4042">
            <v>450</v>
          </cell>
          <cell r="J4042">
            <v>8353325</v>
          </cell>
          <cell r="K4042">
            <v>21</v>
          </cell>
          <cell r="L4042">
            <v>3850</v>
          </cell>
          <cell r="M4042">
            <v>27</v>
          </cell>
          <cell r="N4042">
            <v>4922</v>
          </cell>
        </row>
        <row r="4043">
          <cell r="A4043">
            <v>1886845</v>
          </cell>
          <cell r="B4043" t="str">
            <v>05</v>
          </cell>
          <cell r="C4043" t="str">
            <v>Estrie</v>
          </cell>
          <cell r="D4043" t="str">
            <v>Lemire(Daniel)</v>
          </cell>
          <cell r="F4043" t="str">
            <v>408 Ch. Champigny</v>
          </cell>
          <cell r="G4043" t="str">
            <v>Kingsbury</v>
          </cell>
          <cell r="H4043" t="str">
            <v>J0B1X0</v>
          </cell>
          <cell r="I4043">
            <v>819</v>
          </cell>
          <cell r="J4043">
            <v>8261582</v>
          </cell>
          <cell r="K4043">
            <v>36</v>
          </cell>
          <cell r="L4043">
            <v>4171</v>
          </cell>
          <cell r="M4043">
            <v>40</v>
          </cell>
          <cell r="N4043">
            <v>4171</v>
          </cell>
        </row>
        <row r="4044">
          <cell r="A4044">
            <v>1886951</v>
          </cell>
          <cell r="B4044" t="str">
            <v>17</v>
          </cell>
          <cell r="C4044" t="str">
            <v>Centre-du-Québec</v>
          </cell>
          <cell r="D4044" t="str">
            <v>Ouellet(Marco)</v>
          </cell>
          <cell r="F4044" t="str">
            <v>8055, chemin des Merisiers</v>
          </cell>
          <cell r="G4044" t="str">
            <v>Bécancour</v>
          </cell>
          <cell r="H4044" t="str">
            <v>G9H3J9</v>
          </cell>
          <cell r="I4044">
            <v>819</v>
          </cell>
          <cell r="J4044">
            <v>2972721</v>
          </cell>
          <cell r="K4044">
            <v>53</v>
          </cell>
          <cell r="L4044">
            <v>3470</v>
          </cell>
        </row>
        <row r="4045">
          <cell r="A4045">
            <v>1887009</v>
          </cell>
          <cell r="B4045" t="str">
            <v>08</v>
          </cell>
          <cell r="C4045" t="str">
            <v>Abitibi-Témiscamingue</v>
          </cell>
          <cell r="D4045" t="str">
            <v>Ferme Ojibway inc.</v>
          </cell>
          <cell r="E4045" t="str">
            <v>Ayotte(Paul-René)</v>
          </cell>
          <cell r="F4045" t="str">
            <v>381, rang 10-1 est, C.P. 1005</v>
          </cell>
          <cell r="G4045" t="str">
            <v>Dupuy</v>
          </cell>
          <cell r="H4045" t="str">
            <v>J0Z1X0</v>
          </cell>
          <cell r="I4045">
            <v>819</v>
          </cell>
          <cell r="J4045">
            <v>7833272</v>
          </cell>
          <cell r="K4045">
            <v>371</v>
          </cell>
          <cell r="L4045">
            <v>71745</v>
          </cell>
          <cell r="M4045">
            <v>388</v>
          </cell>
          <cell r="N4045">
            <v>91734</v>
          </cell>
        </row>
        <row r="4046">
          <cell r="A4046">
            <v>1887462</v>
          </cell>
          <cell r="B4046" t="str">
            <v>01</v>
          </cell>
          <cell r="C4046" t="str">
            <v>Bas-Saint-Laurent</v>
          </cell>
          <cell r="D4046" t="str">
            <v>Johanne Allaire et Pierre Pelletier</v>
          </cell>
          <cell r="F4046" t="str">
            <v>145, avenue des Érables</v>
          </cell>
          <cell r="G4046" t="str">
            <v>Saint-Gabriel-Lalemant</v>
          </cell>
          <cell r="H4046" t="str">
            <v>G0L3E0</v>
          </cell>
          <cell r="I4046">
            <v>418</v>
          </cell>
          <cell r="J4046">
            <v>8521607</v>
          </cell>
          <cell r="K4046">
            <v>48</v>
          </cell>
          <cell r="L4046">
            <v>1958</v>
          </cell>
          <cell r="M4046">
            <v>42</v>
          </cell>
          <cell r="N4046">
            <v>3571</v>
          </cell>
        </row>
        <row r="4047">
          <cell r="A4047">
            <v>1887850</v>
          </cell>
          <cell r="B4047" t="str">
            <v>07</v>
          </cell>
          <cell r="C4047" t="str">
            <v>Outaouais</v>
          </cell>
          <cell r="D4047" t="str">
            <v>Picard(Margaret)</v>
          </cell>
          <cell r="E4047" t="str">
            <v>Gabie(Howard)</v>
          </cell>
          <cell r="F4047" t="str">
            <v>P.O. Box 179</v>
          </cell>
          <cell r="G4047" t="str">
            <v>Kazabazua</v>
          </cell>
          <cell r="H4047" t="str">
            <v>J0X1X0</v>
          </cell>
          <cell r="I4047">
            <v>819</v>
          </cell>
          <cell r="J4047">
            <v>4672040</v>
          </cell>
          <cell r="K4047">
            <v>83</v>
          </cell>
          <cell r="L4047">
            <v>16990</v>
          </cell>
          <cell r="M4047">
            <v>87</v>
          </cell>
          <cell r="N4047">
            <v>10475</v>
          </cell>
        </row>
        <row r="4048">
          <cell r="A4048">
            <v>1888304</v>
          </cell>
          <cell r="B4048" t="str">
            <v>07</v>
          </cell>
          <cell r="C4048" t="str">
            <v>Outaouais</v>
          </cell>
          <cell r="D4048" t="str">
            <v>Hubert(Marc)</v>
          </cell>
          <cell r="F4048" t="str">
            <v>432 Ste-Anne</v>
          </cell>
          <cell r="G4048" t="str">
            <v>Maniwaki</v>
          </cell>
          <cell r="H4048" t="str">
            <v>J9E1J6</v>
          </cell>
          <cell r="I4048">
            <v>819</v>
          </cell>
          <cell r="J4048">
            <v>4496306</v>
          </cell>
          <cell r="K4048">
            <v>15</v>
          </cell>
          <cell r="L4048">
            <v>573</v>
          </cell>
          <cell r="M4048">
            <v>16</v>
          </cell>
          <cell r="N4048">
            <v>1041</v>
          </cell>
        </row>
        <row r="4049">
          <cell r="A4049">
            <v>1888379</v>
          </cell>
          <cell r="B4049" t="str">
            <v>15</v>
          </cell>
          <cell r="C4049" t="str">
            <v>Laurentides</v>
          </cell>
          <cell r="D4049" t="str">
            <v>Dufour(Pierre)</v>
          </cell>
          <cell r="F4049" t="str">
            <v>3016, chemin Falardeau</v>
          </cell>
          <cell r="G4049" t="str">
            <v>Mont-Laurier</v>
          </cell>
          <cell r="H4049" t="str">
            <v>J9L3G4</v>
          </cell>
          <cell r="I4049">
            <v>819</v>
          </cell>
          <cell r="J4049">
            <v>5130081</v>
          </cell>
          <cell r="K4049">
            <v>62</v>
          </cell>
          <cell r="L4049">
            <v>7137</v>
          </cell>
          <cell r="M4049">
            <v>61</v>
          </cell>
          <cell r="N4049">
            <v>12796</v>
          </cell>
        </row>
        <row r="4050">
          <cell r="A4050">
            <v>1888494</v>
          </cell>
          <cell r="B4050" t="str">
            <v>14</v>
          </cell>
          <cell r="C4050" t="str">
            <v>Lanaudière</v>
          </cell>
          <cell r="D4050" t="str">
            <v>Ferme Boeuf des Îles Inc.</v>
          </cell>
          <cell r="E4050" t="str">
            <v>Courchesne(Rémi)</v>
          </cell>
          <cell r="F4050" t="str">
            <v>127, rue de L'Église</v>
          </cell>
          <cell r="G4050" t="str">
            <v>La Visitation-de-l'Ile-Dupas</v>
          </cell>
          <cell r="H4050" t="str">
            <v>J0K2P0</v>
          </cell>
          <cell r="I4050">
            <v>450</v>
          </cell>
          <cell r="J4050">
            <v>8363450</v>
          </cell>
          <cell r="K4050">
            <v>24</v>
          </cell>
          <cell r="M4050">
            <v>20</v>
          </cell>
        </row>
        <row r="4051">
          <cell r="A4051">
            <v>1888924</v>
          </cell>
          <cell r="B4051" t="str">
            <v>05</v>
          </cell>
          <cell r="C4051" t="str">
            <v>Estrie</v>
          </cell>
          <cell r="D4051" t="str">
            <v>Wood(David)</v>
          </cell>
          <cell r="F4051" t="str">
            <v>6558, route de Ste-Cécile</v>
          </cell>
          <cell r="G4051" t="str">
            <v>Nantes</v>
          </cell>
          <cell r="H4051" t="str">
            <v>G0Y1J0</v>
          </cell>
          <cell r="I4051">
            <v>819</v>
          </cell>
          <cell r="J4051">
            <v>5834640</v>
          </cell>
          <cell r="K4051">
            <v>34</v>
          </cell>
          <cell r="L4051">
            <v>2523</v>
          </cell>
          <cell r="M4051">
            <v>27</v>
          </cell>
          <cell r="N4051">
            <v>2755</v>
          </cell>
        </row>
        <row r="4052">
          <cell r="A4052">
            <v>1888932</v>
          </cell>
          <cell r="B4052" t="str">
            <v>07</v>
          </cell>
          <cell r="C4052" t="str">
            <v>Outaouais</v>
          </cell>
          <cell r="D4052" t="str">
            <v>Russett(Deborah)</v>
          </cell>
          <cell r="F4052" t="str">
            <v>3420, Wolf Lake Road</v>
          </cell>
          <cell r="G4052" t="str">
            <v>Quyon</v>
          </cell>
          <cell r="H4052" t="str">
            <v>J0X2V0</v>
          </cell>
          <cell r="I4052">
            <v>819</v>
          </cell>
          <cell r="J4052">
            <v>4582145</v>
          </cell>
          <cell r="K4052">
            <v>12</v>
          </cell>
          <cell r="L4052">
            <v>1272</v>
          </cell>
          <cell r="M4052">
            <v>17</v>
          </cell>
          <cell r="N4052">
            <v>794</v>
          </cell>
        </row>
        <row r="4053">
          <cell r="A4053">
            <v>1889302</v>
          </cell>
          <cell r="B4053" t="str">
            <v>07</v>
          </cell>
          <cell r="C4053" t="str">
            <v>Outaouais</v>
          </cell>
          <cell r="D4053" t="str">
            <v>Richard My &amp; Yvette Laudren</v>
          </cell>
          <cell r="E4053" t="str">
            <v>Laudren(Richard My et Yvette)</v>
          </cell>
          <cell r="F4053" t="str">
            <v>451, chemin Roy</v>
          </cell>
          <cell r="G4053" t="str">
            <v>Mayo</v>
          </cell>
          <cell r="H4053" t="str">
            <v>J8L4L4</v>
          </cell>
          <cell r="I4053">
            <v>819</v>
          </cell>
          <cell r="J4053">
            <v>9867191</v>
          </cell>
          <cell r="K4053">
            <v>44</v>
          </cell>
          <cell r="L4053">
            <v>2974</v>
          </cell>
        </row>
        <row r="4054">
          <cell r="A4054">
            <v>1889716</v>
          </cell>
          <cell r="B4054" t="str">
            <v>05</v>
          </cell>
          <cell r="C4054" t="str">
            <v>Estrie</v>
          </cell>
          <cell r="D4054" t="str">
            <v>Lavertu(Marcel)</v>
          </cell>
          <cell r="F4054" t="str">
            <v>2, rang Loiselle</v>
          </cell>
          <cell r="G4054" t="str">
            <v>Lingwick</v>
          </cell>
          <cell r="H4054" t="str">
            <v>J0B2Z0</v>
          </cell>
          <cell r="I4054">
            <v>819</v>
          </cell>
          <cell r="J4054">
            <v>8772053</v>
          </cell>
          <cell r="K4054">
            <v>14</v>
          </cell>
          <cell r="M4054">
            <v>21</v>
          </cell>
        </row>
        <row r="4055">
          <cell r="A4055">
            <v>1889724</v>
          </cell>
          <cell r="B4055" t="str">
            <v>16</v>
          </cell>
          <cell r="C4055" t="str">
            <v>Montérégie</v>
          </cell>
          <cell r="D4055" t="str">
            <v>Fortin(Luc)</v>
          </cell>
          <cell r="F4055" t="str">
            <v>711, 5e Rang</v>
          </cell>
          <cell r="G4055" t="str">
            <v>Roxton Falls</v>
          </cell>
          <cell r="H4055" t="str">
            <v>J0H1E0</v>
          </cell>
          <cell r="I4055">
            <v>450</v>
          </cell>
          <cell r="J4055">
            <v>5482136</v>
          </cell>
          <cell r="K4055">
            <v>15</v>
          </cell>
          <cell r="L4055">
            <v>1282</v>
          </cell>
          <cell r="M4055">
            <v>17</v>
          </cell>
          <cell r="N4055">
            <v>3285</v>
          </cell>
        </row>
        <row r="4056">
          <cell r="A4056">
            <v>1889963</v>
          </cell>
          <cell r="B4056" t="str">
            <v>01</v>
          </cell>
          <cell r="C4056" t="str">
            <v>Bas-Saint-Laurent</v>
          </cell>
          <cell r="D4056" t="str">
            <v>Ferme Stéphane Jouvin inc.</v>
          </cell>
          <cell r="E4056" t="str">
            <v>Jouvin(Stéphane)</v>
          </cell>
          <cell r="F4056" t="str">
            <v>593, rang 2 Est</v>
          </cell>
          <cell r="G4056" t="str">
            <v>Saint-Éloi</v>
          </cell>
          <cell r="H4056" t="str">
            <v>G0L2V0</v>
          </cell>
          <cell r="I4056">
            <v>418</v>
          </cell>
          <cell r="J4056">
            <v>8985348</v>
          </cell>
          <cell r="K4056">
            <v>144</v>
          </cell>
          <cell r="L4056">
            <v>34251</v>
          </cell>
          <cell r="M4056">
            <v>142</v>
          </cell>
          <cell r="N4056">
            <v>37026</v>
          </cell>
        </row>
        <row r="4057">
          <cell r="A4057">
            <v>1890508</v>
          </cell>
          <cell r="B4057" t="str">
            <v>12</v>
          </cell>
          <cell r="C4057" t="str">
            <v>Chaudière-Appalaches</v>
          </cell>
          <cell r="D4057" t="str">
            <v>Beaudoin(Jonathan)</v>
          </cell>
          <cell r="F4057" t="str">
            <v>964, rang Gosford</v>
          </cell>
          <cell r="G4057" t="str">
            <v>Sainte-Agathe-de-Lotbinière</v>
          </cell>
          <cell r="H4057" t="str">
            <v>G0S2A0</v>
          </cell>
          <cell r="I4057">
            <v>418</v>
          </cell>
          <cell r="J4057">
            <v>7284844</v>
          </cell>
          <cell r="K4057">
            <v>58</v>
          </cell>
          <cell r="L4057">
            <v>2690</v>
          </cell>
          <cell r="M4057">
            <v>63</v>
          </cell>
          <cell r="N4057">
            <v>10092</v>
          </cell>
        </row>
        <row r="4058">
          <cell r="A4058">
            <v>1890516</v>
          </cell>
          <cell r="B4058" t="str">
            <v>12</v>
          </cell>
          <cell r="C4058" t="str">
            <v>Chaudière-Appalaches</v>
          </cell>
          <cell r="D4058" t="str">
            <v>Fontaine(Sylvain)</v>
          </cell>
          <cell r="F4058" t="str">
            <v>4195, route Principale</v>
          </cell>
          <cell r="G4058" t="str">
            <v>Notre-Dame-Auxiliatrice-de-Buckland</v>
          </cell>
          <cell r="H4058" t="str">
            <v>G0R1G0</v>
          </cell>
          <cell r="I4058">
            <v>418</v>
          </cell>
          <cell r="J4058">
            <v>8034901</v>
          </cell>
          <cell r="K4058">
            <v>11</v>
          </cell>
          <cell r="L4058">
            <v>2308</v>
          </cell>
          <cell r="M4058">
            <v>15</v>
          </cell>
          <cell r="N4058">
            <v>1982</v>
          </cell>
        </row>
        <row r="4059">
          <cell r="A4059">
            <v>1890532</v>
          </cell>
          <cell r="B4059" t="str">
            <v>01</v>
          </cell>
          <cell r="C4059" t="str">
            <v>Bas-Saint-Laurent</v>
          </cell>
          <cell r="D4059" t="str">
            <v>Miville(Camille)</v>
          </cell>
          <cell r="F4059" t="str">
            <v>138, rang 4 Ouest</v>
          </cell>
          <cell r="G4059" t="str">
            <v>Saint-Onésime-d'Ixworth</v>
          </cell>
          <cell r="H4059" t="str">
            <v>G0R3W0</v>
          </cell>
          <cell r="I4059">
            <v>418</v>
          </cell>
          <cell r="J4059">
            <v>8561040</v>
          </cell>
          <cell r="K4059">
            <v>11</v>
          </cell>
          <cell r="M4059">
            <v>17</v>
          </cell>
        </row>
        <row r="4060">
          <cell r="A4060">
            <v>1890722</v>
          </cell>
          <cell r="B4060" t="str">
            <v>15</v>
          </cell>
          <cell r="C4060" t="str">
            <v>Laurentides</v>
          </cell>
          <cell r="D4060" t="str">
            <v>Lemieux(Étienne)</v>
          </cell>
          <cell r="F4060" t="str">
            <v>1016, des Patriarches</v>
          </cell>
          <cell r="G4060" t="str">
            <v>Prévost</v>
          </cell>
          <cell r="H4060" t="str">
            <v>J0R1T0</v>
          </cell>
          <cell r="I4060">
            <v>450</v>
          </cell>
          <cell r="J4060">
            <v>2247491</v>
          </cell>
          <cell r="K4060">
            <v>14</v>
          </cell>
          <cell r="M4060">
            <v>17</v>
          </cell>
        </row>
        <row r="4061">
          <cell r="A4061">
            <v>1890870</v>
          </cell>
          <cell r="B4061" t="str">
            <v>16</v>
          </cell>
          <cell r="C4061" t="str">
            <v>Montérégie</v>
          </cell>
          <cell r="D4061" t="str">
            <v>Ferme Tru-De</v>
          </cell>
          <cell r="E4061" t="str">
            <v>Trudel(Sylvain)</v>
          </cell>
          <cell r="F4061" t="str">
            <v>812, rang de l'Égypte</v>
          </cell>
          <cell r="G4061" t="str">
            <v>Saint-Valérien-de-Milton</v>
          </cell>
          <cell r="H4061" t="str">
            <v>J0H2B0</v>
          </cell>
          <cell r="I4061">
            <v>450</v>
          </cell>
          <cell r="J4061">
            <v>7932291</v>
          </cell>
          <cell r="K4061">
            <v>15</v>
          </cell>
          <cell r="L4061">
            <v>1971</v>
          </cell>
          <cell r="M4061">
            <v>15</v>
          </cell>
          <cell r="N4061">
            <v>3111</v>
          </cell>
        </row>
        <row r="4062">
          <cell r="A4062">
            <v>1891001</v>
          </cell>
          <cell r="B4062" t="str">
            <v>03</v>
          </cell>
          <cell r="C4062" t="str">
            <v>Capitale-Nationale</v>
          </cell>
          <cell r="D4062" t="str">
            <v>Tremblay(Jimmy)</v>
          </cell>
          <cell r="F4062" t="str">
            <v>113, rang Saint-Ours</v>
          </cell>
          <cell r="G4062" t="str">
            <v>Baie-Saint-Paul</v>
          </cell>
          <cell r="H4062" t="str">
            <v>G3Z2E2</v>
          </cell>
          <cell r="I4062">
            <v>418</v>
          </cell>
          <cell r="J4062">
            <v>2402640</v>
          </cell>
          <cell r="K4062">
            <v>29</v>
          </cell>
          <cell r="L4062">
            <v>3571</v>
          </cell>
          <cell r="M4062">
            <v>37</v>
          </cell>
          <cell r="N4062">
            <v>10872</v>
          </cell>
        </row>
        <row r="4063">
          <cell r="A4063">
            <v>1891035</v>
          </cell>
          <cell r="B4063" t="str">
            <v>03</v>
          </cell>
          <cell r="C4063" t="str">
            <v>Capitale-Nationale</v>
          </cell>
          <cell r="D4063" t="str">
            <v>Bédard(Éric)</v>
          </cell>
          <cell r="F4063" t="str">
            <v>52, Route 138</v>
          </cell>
          <cell r="G4063" t="str">
            <v>Deschambault-Grondines</v>
          </cell>
          <cell r="H4063" t="str">
            <v>G0A1W0</v>
          </cell>
          <cell r="I4063">
            <v>418</v>
          </cell>
          <cell r="J4063">
            <v>2686319</v>
          </cell>
          <cell r="K4063">
            <v>19</v>
          </cell>
          <cell r="L4063">
            <v>680</v>
          </cell>
          <cell r="M4063">
            <v>26</v>
          </cell>
          <cell r="N4063">
            <v>991</v>
          </cell>
        </row>
        <row r="4064">
          <cell r="A4064">
            <v>1891241</v>
          </cell>
          <cell r="B4064" t="str">
            <v>12</v>
          </cell>
          <cell r="C4064" t="str">
            <v>Chaudière-Appalaches</v>
          </cell>
          <cell r="D4064" t="str">
            <v>Sylvain Bourque et Sonia Paquet</v>
          </cell>
          <cell r="F4064" t="str">
            <v>269, Route 173</v>
          </cell>
          <cell r="G4064" t="str">
            <v>Saint-Théophile</v>
          </cell>
          <cell r="H4064" t="str">
            <v>G0M2A0</v>
          </cell>
          <cell r="I4064">
            <v>418</v>
          </cell>
          <cell r="J4064">
            <v>5973306</v>
          </cell>
          <cell r="K4064">
            <v>22</v>
          </cell>
          <cell r="L4064">
            <v>2432</v>
          </cell>
          <cell r="M4064">
            <v>23</v>
          </cell>
        </row>
        <row r="4065">
          <cell r="A4065">
            <v>1891282</v>
          </cell>
          <cell r="B4065" t="str">
            <v>12</v>
          </cell>
          <cell r="C4065" t="str">
            <v>Chaudière-Appalaches</v>
          </cell>
          <cell r="D4065" t="str">
            <v>Simoneau(Manon)</v>
          </cell>
          <cell r="F4065" t="str">
            <v>1287, rang Rivière-Noire</v>
          </cell>
          <cell r="G4065" t="str">
            <v>Saint-Flavien</v>
          </cell>
          <cell r="H4065" t="str">
            <v>G0S2M0</v>
          </cell>
          <cell r="I4065">
            <v>418</v>
          </cell>
          <cell r="J4065">
            <v>7282619</v>
          </cell>
          <cell r="K4065">
            <v>14</v>
          </cell>
          <cell r="L4065">
            <v>2675</v>
          </cell>
        </row>
        <row r="4066">
          <cell r="A4066">
            <v>1891324</v>
          </cell>
          <cell r="B4066" t="str">
            <v>12</v>
          </cell>
          <cell r="C4066" t="str">
            <v>Chaudière-Appalaches</v>
          </cell>
          <cell r="D4066" t="str">
            <v>Fiducie Villa Colombia</v>
          </cell>
          <cell r="E4066" t="str">
            <v>Gravil(François)</v>
          </cell>
          <cell r="F4066" t="str">
            <v>10, rue Gaspar-Picard</v>
          </cell>
          <cell r="G4066" t="str">
            <v>Wendake</v>
          </cell>
          <cell r="H4066" t="str">
            <v>G0A4V0</v>
          </cell>
          <cell r="I4066">
            <v>418</v>
          </cell>
          <cell r="J4066">
            <v>5702558</v>
          </cell>
          <cell r="K4066">
            <v>22</v>
          </cell>
          <cell r="L4066">
            <v>595</v>
          </cell>
          <cell r="M4066">
            <v>21</v>
          </cell>
          <cell r="N4066">
            <v>4414</v>
          </cell>
        </row>
        <row r="4067">
          <cell r="A4067">
            <v>1891522</v>
          </cell>
          <cell r="B4067" t="str">
            <v>07</v>
          </cell>
          <cell r="C4067" t="str">
            <v>Outaouais</v>
          </cell>
          <cell r="D4067" t="str">
            <v>Brownlee, Elson &amp; Brownlee, Lucy</v>
          </cell>
          <cell r="F4067" t="str">
            <v>C46, Telford Road</v>
          </cell>
          <cell r="G4067" t="str">
            <v>Clarendon</v>
          </cell>
          <cell r="H4067" t="str">
            <v>J0X2Y0</v>
          </cell>
          <cell r="I4067">
            <v>819</v>
          </cell>
          <cell r="J4067">
            <v>6475461</v>
          </cell>
          <cell r="K4067">
            <v>116</v>
          </cell>
          <cell r="L4067">
            <v>16139</v>
          </cell>
          <cell r="M4067">
            <v>124</v>
          </cell>
          <cell r="N4067">
            <v>21397</v>
          </cell>
        </row>
        <row r="4068">
          <cell r="A4068">
            <v>1891548</v>
          </cell>
          <cell r="B4068" t="str">
            <v>14</v>
          </cell>
          <cell r="C4068" t="str">
            <v>Lanaudière</v>
          </cell>
          <cell r="D4068" t="str">
            <v>Lefrançois(Pierre-Luc)</v>
          </cell>
          <cell r="F4068" t="str">
            <v>270, chemin Maskinongé</v>
          </cell>
          <cell r="G4068" t="str">
            <v>Saint-Didace</v>
          </cell>
          <cell r="H4068" t="str">
            <v>J0K2G0</v>
          </cell>
          <cell r="I4068">
            <v>450</v>
          </cell>
          <cell r="J4068">
            <v>8357214</v>
          </cell>
          <cell r="K4068">
            <v>26</v>
          </cell>
          <cell r="L4068">
            <v>4414</v>
          </cell>
          <cell r="M4068">
            <v>32</v>
          </cell>
          <cell r="N4068">
            <v>5088</v>
          </cell>
        </row>
        <row r="4069">
          <cell r="A4069">
            <v>1891670</v>
          </cell>
          <cell r="B4069" t="str">
            <v>17</v>
          </cell>
          <cell r="C4069" t="str">
            <v>Centre-du-Québec</v>
          </cell>
          <cell r="D4069" t="str">
            <v>Ferme Margil (2005) inc.</v>
          </cell>
          <cell r="E4069" t="str">
            <v>Charest(Gilbert)</v>
          </cell>
          <cell r="F4069" t="str">
            <v>1260, chemin Dublin</v>
          </cell>
          <cell r="G4069" t="str">
            <v>Inverness</v>
          </cell>
          <cell r="H4069" t="str">
            <v>G0S1K0</v>
          </cell>
          <cell r="I4069">
            <v>418</v>
          </cell>
          <cell r="J4069">
            <v>4532695</v>
          </cell>
          <cell r="K4069">
            <v>17</v>
          </cell>
          <cell r="L4069">
            <v>4976</v>
          </cell>
          <cell r="M4069">
            <v>16</v>
          </cell>
          <cell r="N4069">
            <v>4365</v>
          </cell>
        </row>
        <row r="4070">
          <cell r="A4070">
            <v>1891704</v>
          </cell>
          <cell r="B4070" t="str">
            <v>14</v>
          </cell>
          <cell r="C4070" t="str">
            <v>Lanaudière</v>
          </cell>
          <cell r="D4070" t="str">
            <v>Lépicier(Caroline)</v>
          </cell>
          <cell r="F4070" t="str">
            <v>5301, chemin St-Gabriel</v>
          </cell>
          <cell r="G4070" t="str">
            <v>Saint-Félix-de-Valois</v>
          </cell>
          <cell r="H4070" t="str">
            <v>J0K2M0</v>
          </cell>
          <cell r="I4070">
            <v>450</v>
          </cell>
          <cell r="J4070">
            <v>8894884</v>
          </cell>
          <cell r="K4070">
            <v>10</v>
          </cell>
        </row>
        <row r="4071">
          <cell r="A4071">
            <v>1891829</v>
          </cell>
          <cell r="B4071" t="str">
            <v>04</v>
          </cell>
          <cell r="C4071" t="str">
            <v>Mauricie</v>
          </cell>
          <cell r="D4071" t="str">
            <v>Gendron(Paul)</v>
          </cell>
          <cell r="F4071" t="str">
            <v>405, chemin de la Montagne Ronde</v>
          </cell>
          <cell r="G4071" t="str">
            <v>Charette</v>
          </cell>
          <cell r="H4071" t="str">
            <v>G0X1E0</v>
          </cell>
          <cell r="I4071">
            <v>819</v>
          </cell>
          <cell r="J4071">
            <v>2215753</v>
          </cell>
          <cell r="K4071">
            <v>20</v>
          </cell>
          <cell r="L4071">
            <v>3544</v>
          </cell>
          <cell r="M4071">
            <v>19</v>
          </cell>
          <cell r="N4071">
            <v>640</v>
          </cell>
        </row>
        <row r="4072">
          <cell r="A4072">
            <v>1891910</v>
          </cell>
          <cell r="B4072" t="str">
            <v>05</v>
          </cell>
          <cell r="C4072" t="str">
            <v>Estrie</v>
          </cell>
          <cell r="D4072" t="str">
            <v>Wilkins(Gary)</v>
          </cell>
          <cell r="F4072" t="str">
            <v>2571, rang 11</v>
          </cell>
          <cell r="G4072" t="str">
            <v>Lawrenceville</v>
          </cell>
          <cell r="H4072" t="str">
            <v>J0E1W0</v>
          </cell>
          <cell r="I4072">
            <v>450</v>
          </cell>
          <cell r="J4072">
            <v>5356332</v>
          </cell>
          <cell r="K4072">
            <v>61</v>
          </cell>
          <cell r="L4072">
            <v>6416</v>
          </cell>
          <cell r="M4072">
            <v>74</v>
          </cell>
          <cell r="N4072">
            <v>9419</v>
          </cell>
        </row>
        <row r="4073">
          <cell r="A4073">
            <v>1891951</v>
          </cell>
          <cell r="B4073" t="str">
            <v>12</v>
          </cell>
          <cell r="C4073" t="str">
            <v>Chaudière-Appalaches</v>
          </cell>
          <cell r="D4073" t="str">
            <v>Poulin(Yves)</v>
          </cell>
          <cell r="F4073" t="str">
            <v>255, Route 204 Sud</v>
          </cell>
          <cell r="G4073" t="str">
            <v>Saint-Martin</v>
          </cell>
          <cell r="H4073" t="str">
            <v>G0M1B0</v>
          </cell>
          <cell r="I4073">
            <v>418</v>
          </cell>
          <cell r="J4073">
            <v>3823576</v>
          </cell>
          <cell r="K4073">
            <v>16</v>
          </cell>
          <cell r="L4073">
            <v>1061</v>
          </cell>
          <cell r="M4073">
            <v>18</v>
          </cell>
          <cell r="N4073">
            <v>2371</v>
          </cell>
        </row>
        <row r="4074">
          <cell r="A4074">
            <v>1892066</v>
          </cell>
          <cell r="B4074" t="str">
            <v>01</v>
          </cell>
          <cell r="C4074" t="str">
            <v>Bas-Saint-Laurent</v>
          </cell>
          <cell r="D4074" t="str">
            <v>Hudon(Rémi)</v>
          </cell>
          <cell r="F4074" t="str">
            <v>142, Petite-Anse</v>
          </cell>
          <cell r="G4074" t="str">
            <v>Rivière-Ouelle</v>
          </cell>
          <cell r="H4074" t="str">
            <v>G0L2C0</v>
          </cell>
          <cell r="I4074">
            <v>418</v>
          </cell>
          <cell r="J4074">
            <v>8563480</v>
          </cell>
          <cell r="K4074">
            <v>52</v>
          </cell>
          <cell r="L4074">
            <v>21312</v>
          </cell>
          <cell r="M4074">
            <v>32</v>
          </cell>
          <cell r="N4074">
            <v>3758</v>
          </cell>
        </row>
        <row r="4075">
          <cell r="A4075">
            <v>1892207</v>
          </cell>
          <cell r="B4075" t="str">
            <v>04</v>
          </cell>
          <cell r="C4075" t="str">
            <v>Mauricie</v>
          </cell>
          <cell r="D4075" t="str">
            <v>Quessy(Daniel)</v>
          </cell>
          <cell r="F4075" t="str">
            <v>157, rue de l'Église</v>
          </cell>
          <cell r="G4075" t="str">
            <v>Saint-Narcisse</v>
          </cell>
          <cell r="H4075" t="str">
            <v>G0X2Y0</v>
          </cell>
          <cell r="I4075">
            <v>418</v>
          </cell>
          <cell r="J4075">
            <v>3283876</v>
          </cell>
          <cell r="K4075">
            <v>13</v>
          </cell>
        </row>
        <row r="4076">
          <cell r="A4076">
            <v>1892231</v>
          </cell>
          <cell r="B4076" t="str">
            <v>17</v>
          </cell>
          <cell r="C4076" t="str">
            <v>Centre-du-Québec</v>
          </cell>
          <cell r="D4076" t="str">
            <v>Lemire(Réjean)</v>
          </cell>
          <cell r="F4076" t="str">
            <v>604, route 239</v>
          </cell>
          <cell r="G4076" t="str">
            <v>Saint-Germain-de-Grantham</v>
          </cell>
          <cell r="H4076" t="str">
            <v>J0C1K0</v>
          </cell>
          <cell r="I4076">
            <v>819</v>
          </cell>
          <cell r="J4076">
            <v>3952319</v>
          </cell>
          <cell r="K4076">
            <v>12</v>
          </cell>
          <cell r="M4076">
            <v>16</v>
          </cell>
        </row>
        <row r="4077">
          <cell r="A4077">
            <v>1892306</v>
          </cell>
          <cell r="B4077" t="str">
            <v>08</v>
          </cell>
          <cell r="C4077" t="str">
            <v>Abitibi-Témiscamingue</v>
          </cell>
          <cell r="D4077" t="str">
            <v>Ferme Jacques &amp; Yves Frappier SENC</v>
          </cell>
          <cell r="E4077" t="str">
            <v>Yves(Frappier)</v>
          </cell>
          <cell r="F4077" t="str">
            <v>599, Rang 9 Est</v>
          </cell>
          <cell r="G4077" t="str">
            <v>Chazel</v>
          </cell>
          <cell r="H4077" t="str">
            <v>J0Z1N0</v>
          </cell>
          <cell r="I4077">
            <v>819</v>
          </cell>
          <cell r="J4077">
            <v>3334786</v>
          </cell>
          <cell r="K4077">
            <v>277</v>
          </cell>
          <cell r="L4077">
            <v>48627</v>
          </cell>
          <cell r="M4077">
            <v>312</v>
          </cell>
          <cell r="N4077">
            <v>65659</v>
          </cell>
        </row>
        <row r="4078">
          <cell r="A4078">
            <v>1892595</v>
          </cell>
          <cell r="B4078" t="str">
            <v>01</v>
          </cell>
          <cell r="C4078" t="str">
            <v>Bas-Saint-Laurent</v>
          </cell>
          <cell r="D4078" t="str">
            <v>Tardif(Éric)</v>
          </cell>
          <cell r="F4078" t="str">
            <v>259, chemin Taché Ouest</v>
          </cell>
          <cell r="G4078" t="str">
            <v>Saint-Hubert-de-Rivière-du-Loup</v>
          </cell>
          <cell r="H4078" t="str">
            <v>G0L3L0</v>
          </cell>
          <cell r="I4078">
            <v>418</v>
          </cell>
          <cell r="J4078">
            <v>4971166</v>
          </cell>
          <cell r="K4078">
            <v>14</v>
          </cell>
          <cell r="L4078">
            <v>818</v>
          </cell>
          <cell r="M4078">
            <v>21</v>
          </cell>
          <cell r="N4078">
            <v>818</v>
          </cell>
        </row>
        <row r="4079">
          <cell r="A4079">
            <v>1892603</v>
          </cell>
          <cell r="B4079" t="str">
            <v>04</v>
          </cell>
          <cell r="C4079" t="str">
            <v>Mauricie</v>
          </cell>
          <cell r="D4079" t="str">
            <v>Gélinas(Claude)</v>
          </cell>
          <cell r="F4079" t="str">
            <v>881, rue Notre-Dame Nord</v>
          </cell>
          <cell r="G4079" t="str">
            <v>Louiseville</v>
          </cell>
          <cell r="H4079" t="str">
            <v>J5V2L4</v>
          </cell>
          <cell r="I4079">
            <v>819</v>
          </cell>
          <cell r="J4079">
            <v>2282507</v>
          </cell>
          <cell r="K4079">
            <v>16</v>
          </cell>
          <cell r="L4079">
            <v>1911</v>
          </cell>
          <cell r="M4079">
            <v>17</v>
          </cell>
          <cell r="N4079">
            <v>1047</v>
          </cell>
        </row>
        <row r="4080">
          <cell r="A4080">
            <v>1892686</v>
          </cell>
          <cell r="B4080" t="str">
            <v>16</v>
          </cell>
          <cell r="C4080" t="str">
            <v>Montérégie</v>
          </cell>
          <cell r="D4080" t="str">
            <v>Marois(Alex)</v>
          </cell>
          <cell r="F4080" t="str">
            <v>614, chemin Marois</v>
          </cell>
          <cell r="G4080" t="str">
            <v>Saint-Joachim-de-Shefford</v>
          </cell>
          <cell r="H4080" t="str">
            <v>J0E2G0</v>
          </cell>
          <cell r="I4080">
            <v>450</v>
          </cell>
          <cell r="J4080">
            <v>5391556</v>
          </cell>
          <cell r="K4080">
            <v>24</v>
          </cell>
          <cell r="L4080">
            <v>5065</v>
          </cell>
          <cell r="M4080">
            <v>26</v>
          </cell>
          <cell r="N4080">
            <v>5065</v>
          </cell>
        </row>
        <row r="4081">
          <cell r="A4081">
            <v>1892819</v>
          </cell>
          <cell r="B4081" t="str">
            <v>14</v>
          </cell>
          <cell r="C4081" t="str">
            <v>Lanaudière</v>
          </cell>
          <cell r="D4081" t="str">
            <v>Ferme M.C. Bellerose</v>
          </cell>
          <cell r="E4081" t="str">
            <v>Bellerose(Michel)</v>
          </cell>
          <cell r="F4081" t="str">
            <v>4741, Chemin du Lac</v>
          </cell>
          <cell r="G4081" t="str">
            <v>Saint-Gabriel-de-Brandon</v>
          </cell>
          <cell r="H4081" t="str">
            <v>J0K2N0</v>
          </cell>
          <cell r="I4081">
            <v>450</v>
          </cell>
          <cell r="J4081">
            <v>8352262</v>
          </cell>
          <cell r="K4081">
            <v>45</v>
          </cell>
          <cell r="L4081">
            <v>5753</v>
          </cell>
          <cell r="M4081">
            <v>46</v>
          </cell>
          <cell r="N4081">
            <v>9110</v>
          </cell>
        </row>
        <row r="4082">
          <cell r="A4082">
            <v>1892876</v>
          </cell>
          <cell r="B4082" t="str">
            <v>07</v>
          </cell>
          <cell r="C4082" t="str">
            <v>Outaouais</v>
          </cell>
          <cell r="D4082" t="str">
            <v>Mercier(Jean)</v>
          </cell>
          <cell r="F4082" t="str">
            <v>5182, Route 309</v>
          </cell>
          <cell r="G4082" t="str">
            <v>L'Ange-Gardien</v>
          </cell>
          <cell r="H4082" t="str">
            <v>J8L2W9</v>
          </cell>
          <cell r="I4082">
            <v>819</v>
          </cell>
          <cell r="J4082">
            <v>2814110</v>
          </cell>
          <cell r="K4082">
            <v>20</v>
          </cell>
          <cell r="L4082">
            <v>2722</v>
          </cell>
          <cell r="M4082">
            <v>22</v>
          </cell>
          <cell r="N4082">
            <v>1399</v>
          </cell>
        </row>
        <row r="4083">
          <cell r="A4083">
            <v>1892983</v>
          </cell>
          <cell r="B4083" t="str">
            <v>16</v>
          </cell>
          <cell r="C4083" t="str">
            <v>Montérégie</v>
          </cell>
          <cell r="D4083" t="str">
            <v>Au Diable vert</v>
          </cell>
          <cell r="F4083" t="str">
            <v>169, chemin Staines</v>
          </cell>
          <cell r="G4083" t="str">
            <v>Sutton</v>
          </cell>
          <cell r="H4083" t="str">
            <v>J0E2K0</v>
          </cell>
          <cell r="I4083">
            <v>450</v>
          </cell>
          <cell r="J4083">
            <v>5385639</v>
          </cell>
          <cell r="K4083">
            <v>14</v>
          </cell>
          <cell r="L4083">
            <v>2722</v>
          </cell>
          <cell r="M4083">
            <v>18</v>
          </cell>
          <cell r="N4083">
            <v>1701</v>
          </cell>
        </row>
        <row r="4084">
          <cell r="A4084">
            <v>1893098</v>
          </cell>
          <cell r="B4084" t="str">
            <v>02</v>
          </cell>
          <cell r="C4084" t="str">
            <v>Saguenay-Lac-Saint-Jean</v>
          </cell>
          <cell r="D4084" t="str">
            <v>Ménard(Chantale)</v>
          </cell>
          <cell r="F4084" t="str">
            <v>2450, rang St-Eusèbe</v>
          </cell>
          <cell r="G4084" t="str">
            <v>Saint-Félicien</v>
          </cell>
          <cell r="H4084" t="str">
            <v>G8K2N9</v>
          </cell>
          <cell r="I4084">
            <v>418</v>
          </cell>
          <cell r="J4084">
            <v>6790328</v>
          </cell>
          <cell r="K4084">
            <v>18</v>
          </cell>
          <cell r="L4084">
            <v>2596</v>
          </cell>
          <cell r="M4084">
            <v>19</v>
          </cell>
          <cell r="N4084">
            <v>3024</v>
          </cell>
        </row>
        <row r="4085">
          <cell r="A4085">
            <v>1893163</v>
          </cell>
          <cell r="B4085" t="str">
            <v>05</v>
          </cell>
          <cell r="C4085" t="str">
            <v>Estrie</v>
          </cell>
          <cell r="D4085" t="str">
            <v>Delaney Jody et Lovsin Angela</v>
          </cell>
          <cell r="F4085" t="str">
            <v>73, chemin Graham</v>
          </cell>
          <cell r="G4085" t="str">
            <v>Stoke</v>
          </cell>
          <cell r="H4085" t="str">
            <v>J0B3G0</v>
          </cell>
          <cell r="I4085">
            <v>819</v>
          </cell>
          <cell r="J4085">
            <v>8783972</v>
          </cell>
          <cell r="K4085">
            <v>13</v>
          </cell>
          <cell r="L4085">
            <v>1221</v>
          </cell>
          <cell r="M4085">
            <v>16</v>
          </cell>
          <cell r="N4085">
            <v>1262</v>
          </cell>
        </row>
        <row r="4086">
          <cell r="A4086">
            <v>1893395</v>
          </cell>
          <cell r="B4086" t="str">
            <v>08</v>
          </cell>
          <cell r="C4086" t="str">
            <v>Abitibi-Témiscamingue</v>
          </cell>
          <cell r="D4086" t="str">
            <v>Fermes Du Clos SENC</v>
          </cell>
          <cell r="E4086" t="str">
            <v>Duclos(Jacques et Michel)</v>
          </cell>
          <cell r="F4086" t="str">
            <v>488, rang 6</v>
          </cell>
          <cell r="G4086" t="str">
            <v>Latulipe-et-Gaboury</v>
          </cell>
          <cell r="H4086" t="str">
            <v>J0Z2N0</v>
          </cell>
          <cell r="I4086">
            <v>819</v>
          </cell>
          <cell r="J4086">
            <v>7472406</v>
          </cell>
          <cell r="K4086">
            <v>29</v>
          </cell>
          <cell r="L4086">
            <v>1349</v>
          </cell>
          <cell r="M4086">
            <v>32</v>
          </cell>
        </row>
        <row r="4087">
          <cell r="A4087">
            <v>1893684</v>
          </cell>
          <cell r="B4087" t="str">
            <v>14</v>
          </cell>
          <cell r="C4087" t="str">
            <v>Lanaudière</v>
          </cell>
          <cell r="D4087" t="str">
            <v>Lépicier(Patrick)</v>
          </cell>
          <cell r="F4087" t="str">
            <v>3380, rang St-Pierre</v>
          </cell>
          <cell r="G4087" t="str">
            <v>Saint-Félix-de-Valois</v>
          </cell>
          <cell r="H4087" t="str">
            <v>J0K2M0</v>
          </cell>
          <cell r="I4087">
            <v>450</v>
          </cell>
          <cell r="J4087">
            <v>8897962</v>
          </cell>
          <cell r="K4087">
            <v>10</v>
          </cell>
        </row>
        <row r="4088">
          <cell r="A4088">
            <v>1893759</v>
          </cell>
          <cell r="B4088" t="str">
            <v>05</v>
          </cell>
          <cell r="C4088" t="str">
            <v>Estrie</v>
          </cell>
          <cell r="D4088" t="str">
            <v>Young(Arlie)</v>
          </cell>
          <cell r="F4088" t="str">
            <v>3885, Marlington Road</v>
          </cell>
          <cell r="G4088" t="str">
            <v>Ogden</v>
          </cell>
          <cell r="H4088" t="str">
            <v>J0B3E3</v>
          </cell>
          <cell r="I4088">
            <v>819</v>
          </cell>
          <cell r="J4088">
            <v>8765977</v>
          </cell>
          <cell r="K4088">
            <v>39</v>
          </cell>
          <cell r="L4088">
            <v>4002</v>
          </cell>
          <cell r="M4088">
            <v>35</v>
          </cell>
          <cell r="N4088">
            <v>8107</v>
          </cell>
        </row>
        <row r="4089">
          <cell r="A4089">
            <v>1893775</v>
          </cell>
          <cell r="B4089" t="str">
            <v>05</v>
          </cell>
          <cell r="C4089" t="str">
            <v>Estrie</v>
          </cell>
          <cell r="D4089" t="str">
            <v>Richard(Jean)</v>
          </cell>
          <cell r="F4089" t="str">
            <v>340, rue St-Jean</v>
          </cell>
          <cell r="G4089" t="str">
            <v>Wotton</v>
          </cell>
          <cell r="H4089" t="str">
            <v>J0A1N0</v>
          </cell>
          <cell r="I4089">
            <v>819</v>
          </cell>
          <cell r="J4089">
            <v>8282088</v>
          </cell>
          <cell r="K4089">
            <v>34</v>
          </cell>
          <cell r="M4089">
            <v>39</v>
          </cell>
          <cell r="N4089">
            <v>6737</v>
          </cell>
        </row>
        <row r="4090">
          <cell r="A4090">
            <v>1893791</v>
          </cell>
          <cell r="B4090" t="str">
            <v>16</v>
          </cell>
          <cell r="C4090" t="str">
            <v>Montérégie</v>
          </cell>
          <cell r="D4090" t="str">
            <v>Casavant(Dany)</v>
          </cell>
          <cell r="F4090" t="str">
            <v>385, 10e Rang Est</v>
          </cell>
          <cell r="G4090" t="str">
            <v>Saint-Joachim-de-Shefford</v>
          </cell>
          <cell r="H4090" t="str">
            <v>J0E2G0</v>
          </cell>
          <cell r="I4090">
            <v>450</v>
          </cell>
          <cell r="J4090">
            <v>5393270</v>
          </cell>
          <cell r="K4090">
            <v>10</v>
          </cell>
          <cell r="L4090">
            <v>7101</v>
          </cell>
        </row>
        <row r="4091">
          <cell r="A4091">
            <v>1893965</v>
          </cell>
          <cell r="B4091" t="str">
            <v>16</v>
          </cell>
          <cell r="C4091" t="str">
            <v>Montérégie</v>
          </cell>
          <cell r="D4091" t="str">
            <v>Collette(Yves)</v>
          </cell>
          <cell r="F4091" t="str">
            <v>1554, Du Rivage</v>
          </cell>
          <cell r="G4091" t="str">
            <v>Saint-Antoine-sur-Richelieu</v>
          </cell>
          <cell r="H4091" t="str">
            <v>J0L1R0</v>
          </cell>
          <cell r="I4091">
            <v>450</v>
          </cell>
          <cell r="J4091">
            <v>7872312</v>
          </cell>
          <cell r="K4091">
            <v>15</v>
          </cell>
          <cell r="L4091">
            <v>2512</v>
          </cell>
        </row>
        <row r="4092">
          <cell r="A4092">
            <v>1894013</v>
          </cell>
          <cell r="B4092" t="str">
            <v>01</v>
          </cell>
          <cell r="C4092" t="str">
            <v>Bas-Saint-Laurent</v>
          </cell>
          <cell r="D4092" t="str">
            <v>Julien Corbin et Colette Voyer</v>
          </cell>
          <cell r="F4092" t="str">
            <v>445, rang 2 Est</v>
          </cell>
          <cell r="G4092" t="str">
            <v>Saint-Épiphane</v>
          </cell>
          <cell r="H4092" t="str">
            <v>G0L2X0</v>
          </cell>
          <cell r="I4092">
            <v>418</v>
          </cell>
          <cell r="J4092">
            <v>8674865</v>
          </cell>
          <cell r="K4092">
            <v>44</v>
          </cell>
          <cell r="L4092">
            <v>3707</v>
          </cell>
          <cell r="M4092">
            <v>49</v>
          </cell>
          <cell r="N4092">
            <v>340</v>
          </cell>
        </row>
        <row r="4093">
          <cell r="A4093">
            <v>1894062</v>
          </cell>
          <cell r="B4093" t="str">
            <v>12</v>
          </cell>
          <cell r="C4093" t="str">
            <v>Chaudière-Appalaches</v>
          </cell>
          <cell r="D4093" t="str">
            <v>Laroche(Stéphane)</v>
          </cell>
          <cell r="F4093" t="str">
            <v>499, route 271</v>
          </cell>
          <cell r="G4093" t="str">
            <v>Notre-Dame-du-Sacré-Coeur-d'Issoudun</v>
          </cell>
          <cell r="H4093" t="str">
            <v>G0S1L0</v>
          </cell>
          <cell r="I4093">
            <v>418</v>
          </cell>
          <cell r="J4093">
            <v>7282288</v>
          </cell>
          <cell r="K4093">
            <v>16</v>
          </cell>
          <cell r="L4093">
            <v>1569</v>
          </cell>
          <cell r="M4093">
            <v>19</v>
          </cell>
          <cell r="N4093">
            <v>4461</v>
          </cell>
        </row>
        <row r="4094">
          <cell r="A4094">
            <v>1894088</v>
          </cell>
          <cell r="B4094" t="str">
            <v>16</v>
          </cell>
          <cell r="C4094" t="str">
            <v>Montérégie</v>
          </cell>
          <cell r="D4094" t="str">
            <v>Ferme La Vue des Monts, SENC</v>
          </cell>
          <cell r="F4094" t="str">
            <v>399, 1er Rang Est</v>
          </cell>
          <cell r="G4094" t="str">
            <v>Saint-Joachim-de-Shefford</v>
          </cell>
          <cell r="H4094" t="str">
            <v>J0E2G0</v>
          </cell>
          <cell r="I4094">
            <v>450</v>
          </cell>
          <cell r="J4094">
            <v>5390416</v>
          </cell>
          <cell r="M4094">
            <v>17</v>
          </cell>
        </row>
        <row r="4095">
          <cell r="A4095">
            <v>1894096</v>
          </cell>
          <cell r="B4095" t="str">
            <v>05</v>
          </cell>
          <cell r="C4095" t="str">
            <v>Estrie</v>
          </cell>
          <cell r="D4095" t="str">
            <v>Fréchette(Benoît)</v>
          </cell>
          <cell r="F4095" t="str">
            <v>2212, chemin Hamel Nord</v>
          </cell>
          <cell r="G4095" t="str">
            <v>Sherbrooke</v>
          </cell>
          <cell r="H4095" t="str">
            <v>J1R0P8</v>
          </cell>
          <cell r="I4095">
            <v>819</v>
          </cell>
          <cell r="J4095">
            <v>5642177</v>
          </cell>
          <cell r="K4095">
            <v>26</v>
          </cell>
          <cell r="M4095">
            <v>25</v>
          </cell>
        </row>
        <row r="4096">
          <cell r="A4096">
            <v>1894534</v>
          </cell>
          <cell r="B4096" t="str">
            <v>12</v>
          </cell>
          <cell r="C4096" t="str">
            <v>Chaudière-Appalaches</v>
          </cell>
          <cell r="D4096" t="str">
            <v>Fraisière Garneau SENC</v>
          </cell>
          <cell r="E4096" t="str">
            <v>Marois(Francine Gingras et Gaétan)</v>
          </cell>
          <cell r="F4096" t="str">
            <v>2271, chemin Aubin</v>
          </cell>
          <cell r="G4096" t="str">
            <v>Saint-Nicolas</v>
          </cell>
          <cell r="H4096" t="str">
            <v>G7A2N3</v>
          </cell>
          <cell r="I4096">
            <v>418</v>
          </cell>
          <cell r="J4096">
            <v>8316062</v>
          </cell>
          <cell r="K4096">
            <v>21</v>
          </cell>
          <cell r="L4096">
            <v>240</v>
          </cell>
          <cell r="M4096">
            <v>20</v>
          </cell>
          <cell r="N4096">
            <v>467</v>
          </cell>
        </row>
        <row r="4097">
          <cell r="A4097">
            <v>1894609</v>
          </cell>
          <cell r="B4097" t="str">
            <v>15</v>
          </cell>
          <cell r="C4097" t="str">
            <v>Laurentides</v>
          </cell>
          <cell r="D4097" t="str">
            <v>Ferme Pierre et Michel Bertrand s.e.n.c.</v>
          </cell>
          <cell r="E4097" t="str">
            <v>Bertrand(Pierre)</v>
          </cell>
          <cell r="F4097" t="str">
            <v>8184, route Arthur-Sauvé</v>
          </cell>
          <cell r="G4097" t="str">
            <v>Mirabel</v>
          </cell>
          <cell r="H4097" t="str">
            <v>J7N2R5</v>
          </cell>
          <cell r="I4097">
            <v>450</v>
          </cell>
          <cell r="J4097">
            <v>2583821</v>
          </cell>
          <cell r="K4097">
            <v>37</v>
          </cell>
          <cell r="M4097">
            <v>39</v>
          </cell>
        </row>
        <row r="4098">
          <cell r="A4098">
            <v>1894781</v>
          </cell>
          <cell r="B4098" t="str">
            <v>03</v>
          </cell>
          <cell r="C4098" t="str">
            <v>Capitale-Nationale</v>
          </cell>
          <cell r="D4098" t="str">
            <v>Basler Patrick et Soulard Julie</v>
          </cell>
          <cell r="F4098" t="str">
            <v>450, rang Saint-Joseph</v>
          </cell>
          <cell r="G4098" t="str">
            <v>Saint-Alban</v>
          </cell>
          <cell r="H4098" t="str">
            <v>G0A3B0</v>
          </cell>
          <cell r="I4098">
            <v>418</v>
          </cell>
          <cell r="J4098">
            <v>2684566</v>
          </cell>
          <cell r="K4098">
            <v>41</v>
          </cell>
          <cell r="L4098">
            <v>2885</v>
          </cell>
          <cell r="M4098">
            <v>35</v>
          </cell>
          <cell r="N4098">
            <v>2096</v>
          </cell>
        </row>
        <row r="4099">
          <cell r="A4099">
            <v>1894880</v>
          </cell>
          <cell r="B4099" t="str">
            <v>11</v>
          </cell>
          <cell r="C4099" t="str">
            <v>Gaspésie-Iles-de-la-Madeleine</v>
          </cell>
          <cell r="D4099" t="str">
            <v>Ferme Alcide Proulx et fils inc.</v>
          </cell>
          <cell r="E4099" t="str">
            <v>Proulx(Alcide)</v>
          </cell>
          <cell r="F4099" t="str">
            <v>1570 route 132  BM 4  Cap d'Espoir</v>
          </cell>
          <cell r="G4099" t="str">
            <v>Percé</v>
          </cell>
          <cell r="H4099" t="str">
            <v>G0C1G0</v>
          </cell>
          <cell r="I4099">
            <v>418</v>
          </cell>
          <cell r="J4099">
            <v>7825349</v>
          </cell>
          <cell r="K4099">
            <v>30</v>
          </cell>
          <cell r="L4099">
            <v>7595</v>
          </cell>
          <cell r="M4099">
            <v>29</v>
          </cell>
          <cell r="N4099">
            <v>9286</v>
          </cell>
        </row>
        <row r="4100">
          <cell r="A4100">
            <v>1894971</v>
          </cell>
          <cell r="B4100" t="str">
            <v>17</v>
          </cell>
          <cell r="C4100" t="str">
            <v>Centre-du-Québec</v>
          </cell>
          <cell r="D4100" t="str">
            <v>Lemelin(Paul)</v>
          </cell>
          <cell r="E4100" t="str">
            <v>Lemelin(Paul)</v>
          </cell>
          <cell r="F4100" t="str">
            <v>882, Rang 8 Est</v>
          </cell>
          <cell r="G4100" t="str">
            <v>Laurierville</v>
          </cell>
          <cell r="H4100" t="str">
            <v>G0S1P0</v>
          </cell>
          <cell r="I4100">
            <v>819</v>
          </cell>
          <cell r="J4100">
            <v>3654751</v>
          </cell>
          <cell r="K4100">
            <v>15</v>
          </cell>
          <cell r="L4100">
            <v>2508</v>
          </cell>
          <cell r="M4100">
            <v>18</v>
          </cell>
          <cell r="N4100">
            <v>2181</v>
          </cell>
        </row>
        <row r="4101">
          <cell r="A4101">
            <v>1895085</v>
          </cell>
          <cell r="B4101" t="str">
            <v>08</v>
          </cell>
          <cell r="C4101" t="str">
            <v>Abitibi-Témiscamingue</v>
          </cell>
          <cell r="D4101" t="str">
            <v>Ferme Godbout SENC</v>
          </cell>
          <cell r="E4101" t="str">
            <v>Godbout(Nancy)</v>
          </cell>
          <cell r="F4101" t="str">
            <v>1378, rang 9 nord</v>
          </cell>
          <cell r="G4101" t="str">
            <v>Poularies</v>
          </cell>
          <cell r="H4101" t="str">
            <v>J0Z3E0</v>
          </cell>
          <cell r="I4101">
            <v>819</v>
          </cell>
          <cell r="J4101">
            <v>7825268</v>
          </cell>
          <cell r="K4101">
            <v>498</v>
          </cell>
          <cell r="L4101">
            <v>126496</v>
          </cell>
          <cell r="M4101">
            <v>472</v>
          </cell>
          <cell r="N4101">
            <v>123027</v>
          </cell>
        </row>
        <row r="4102">
          <cell r="A4102">
            <v>1895374</v>
          </cell>
          <cell r="B4102" t="str">
            <v>12</v>
          </cell>
          <cell r="C4102" t="str">
            <v>Chaudière-Appalaches</v>
          </cell>
          <cell r="D4102" t="str">
            <v>Ferme Avibri inc.</v>
          </cell>
          <cell r="E4102" t="str">
            <v>Larose(Brigitte)</v>
          </cell>
          <cell r="F4102" t="str">
            <v>915, chemin St-Jacques</v>
          </cell>
          <cell r="G4102" t="str">
            <v>Saint-Anselme</v>
          </cell>
          <cell r="H4102" t="str">
            <v>G0R2N0</v>
          </cell>
          <cell r="I4102">
            <v>418</v>
          </cell>
          <cell r="J4102">
            <v>8858267</v>
          </cell>
          <cell r="K4102">
            <v>13</v>
          </cell>
          <cell r="L4102">
            <v>2532</v>
          </cell>
          <cell r="M4102">
            <v>15</v>
          </cell>
          <cell r="N4102">
            <v>2835</v>
          </cell>
        </row>
        <row r="4103">
          <cell r="A4103">
            <v>1895598</v>
          </cell>
          <cell r="B4103" t="str">
            <v>02</v>
          </cell>
          <cell r="C4103" t="str">
            <v>Saguenay-Lac-Saint-Jean</v>
          </cell>
          <cell r="D4103" t="str">
            <v>Boivin(Martin)</v>
          </cell>
          <cell r="E4103" t="str">
            <v>Boivin(Martin)</v>
          </cell>
          <cell r="F4103" t="str">
            <v>3695, chemin St-Damien</v>
          </cell>
          <cell r="G4103" t="str">
            <v>Jonquière</v>
          </cell>
          <cell r="H4103" t="str">
            <v>G7X7V3</v>
          </cell>
          <cell r="I4103">
            <v>418</v>
          </cell>
          <cell r="J4103">
            <v>5476257</v>
          </cell>
          <cell r="K4103">
            <v>15</v>
          </cell>
          <cell r="L4103">
            <v>4259</v>
          </cell>
          <cell r="M4103">
            <v>18</v>
          </cell>
          <cell r="N4103">
            <v>5211</v>
          </cell>
        </row>
        <row r="4104">
          <cell r="A4104">
            <v>1895671</v>
          </cell>
          <cell r="B4104" t="str">
            <v>12</v>
          </cell>
          <cell r="C4104" t="str">
            <v>Chaudière-Appalaches</v>
          </cell>
          <cell r="D4104" t="str">
            <v>Ferme Phinidar S.E.N.C.</v>
          </cell>
          <cell r="E4104" t="str">
            <v>Kelly(Steeven Dave Francis)</v>
          </cell>
          <cell r="F4104" t="str">
            <v>40, Route 216</v>
          </cell>
          <cell r="G4104" t="str">
            <v>Saint-Nazaire-de-Dorchester</v>
          </cell>
          <cell r="H4104" t="str">
            <v>G0R3T0</v>
          </cell>
          <cell r="I4104">
            <v>418</v>
          </cell>
          <cell r="J4104">
            <v>9523488</v>
          </cell>
          <cell r="K4104">
            <v>40</v>
          </cell>
          <cell r="L4104">
            <v>5182</v>
          </cell>
          <cell r="M4104">
            <v>51</v>
          </cell>
          <cell r="N4104">
            <v>14551</v>
          </cell>
        </row>
        <row r="4105">
          <cell r="A4105">
            <v>1895689</v>
          </cell>
          <cell r="B4105" t="str">
            <v>17</v>
          </cell>
          <cell r="C4105" t="str">
            <v>Centre-du-Québec</v>
          </cell>
          <cell r="D4105" t="str">
            <v>Levasseur(Philippe)</v>
          </cell>
          <cell r="F4105" t="str">
            <v>823, Rang 2</v>
          </cell>
          <cell r="G4105" t="str">
            <v>Sainte-Anne-du-Sault</v>
          </cell>
          <cell r="H4105" t="str">
            <v>G0Z1C0</v>
          </cell>
          <cell r="I4105">
            <v>819</v>
          </cell>
          <cell r="J4105">
            <v>2263003</v>
          </cell>
          <cell r="L4105">
            <v>243</v>
          </cell>
          <cell r="N4105">
            <v>7645</v>
          </cell>
        </row>
        <row r="4106">
          <cell r="A4106">
            <v>1895705</v>
          </cell>
          <cell r="B4106" t="str">
            <v>12</v>
          </cell>
          <cell r="C4106" t="str">
            <v>Chaudière-Appalaches</v>
          </cell>
          <cell r="D4106" t="str">
            <v>Lessard(Nicolas)</v>
          </cell>
          <cell r="F4106" t="str">
            <v>938, Route 276</v>
          </cell>
          <cell r="G4106" t="str">
            <v>Saint-Frédéric</v>
          </cell>
          <cell r="H4106" t="str">
            <v>G0N1P0</v>
          </cell>
          <cell r="I4106">
            <v>418</v>
          </cell>
          <cell r="J4106">
            <v>4261298</v>
          </cell>
          <cell r="K4106">
            <v>39</v>
          </cell>
          <cell r="L4106">
            <v>875</v>
          </cell>
          <cell r="M4106">
            <v>40</v>
          </cell>
          <cell r="N4106">
            <v>2069</v>
          </cell>
        </row>
        <row r="4107">
          <cell r="A4107">
            <v>1895978</v>
          </cell>
          <cell r="B4107" t="str">
            <v>07</v>
          </cell>
          <cell r="C4107" t="str">
            <v>Outaouais</v>
          </cell>
          <cell r="D4107" t="str">
            <v>Richard(Michel)</v>
          </cell>
          <cell r="F4107" t="str">
            <v>158, chemin des Godin, R.R. 1</v>
          </cell>
          <cell r="G4107" t="str">
            <v>Maniwaki</v>
          </cell>
          <cell r="H4107" t="str">
            <v>J9E3A8</v>
          </cell>
          <cell r="I4107">
            <v>819</v>
          </cell>
          <cell r="J4107">
            <v>4493848</v>
          </cell>
          <cell r="K4107">
            <v>50</v>
          </cell>
          <cell r="L4107">
            <v>4445</v>
          </cell>
          <cell r="M4107">
            <v>46</v>
          </cell>
          <cell r="N4107">
            <v>2955</v>
          </cell>
        </row>
        <row r="4108">
          <cell r="A4108">
            <v>1896059</v>
          </cell>
          <cell r="B4108" t="str">
            <v>08</v>
          </cell>
          <cell r="C4108" t="str">
            <v>Abitibi-Témiscamingue</v>
          </cell>
          <cell r="D4108" t="str">
            <v>Ferme RC Lantagne s.e.n.c.</v>
          </cell>
          <cell r="E4108" t="str">
            <v>Lantagne(Rémi)</v>
          </cell>
          <cell r="F4108" t="str">
            <v>29, Chemin de l'Église</v>
          </cell>
          <cell r="G4108" t="str">
            <v>Saint-Marc-de-Figuery</v>
          </cell>
          <cell r="H4108" t="str">
            <v>J0Y1J0</v>
          </cell>
          <cell r="I4108">
            <v>819</v>
          </cell>
          <cell r="J4108">
            <v>7279715</v>
          </cell>
          <cell r="K4108">
            <v>30</v>
          </cell>
          <cell r="L4108">
            <v>2402</v>
          </cell>
          <cell r="M4108">
            <v>26</v>
          </cell>
          <cell r="N4108">
            <v>2249</v>
          </cell>
        </row>
        <row r="4109">
          <cell r="A4109">
            <v>1896141</v>
          </cell>
          <cell r="B4109" t="str">
            <v>03</v>
          </cell>
          <cell r="C4109" t="str">
            <v>Capitale-Nationale</v>
          </cell>
          <cell r="D4109" t="str">
            <v>Ferme Égide Létourneau SENC</v>
          </cell>
          <cell r="E4109" t="str">
            <v>Létourneau(Pierre-Luc)</v>
          </cell>
          <cell r="F4109" t="str">
            <v>3260, chemin Royal</v>
          </cell>
          <cell r="G4109" t="str">
            <v>Sainte-Famille,I.O.</v>
          </cell>
          <cell r="H4109" t="str">
            <v>G0A3P0</v>
          </cell>
          <cell r="I4109">
            <v>418</v>
          </cell>
          <cell r="J4109">
            <v>8292964</v>
          </cell>
          <cell r="K4109">
            <v>46</v>
          </cell>
          <cell r="L4109">
            <v>7160</v>
          </cell>
          <cell r="M4109">
            <v>46</v>
          </cell>
          <cell r="N4109">
            <v>5274</v>
          </cell>
        </row>
        <row r="4110">
          <cell r="A4110">
            <v>1896562</v>
          </cell>
          <cell r="B4110" t="str">
            <v>08</v>
          </cell>
          <cell r="C4110" t="str">
            <v>Abitibi-Témiscamingue</v>
          </cell>
          <cell r="D4110" t="str">
            <v>Robert(Benoît)</v>
          </cell>
          <cell r="F4110" t="str">
            <v>1048, rang 8 et 9</v>
          </cell>
          <cell r="G4110" t="str">
            <v>Saint-Eugène-de-Guigues</v>
          </cell>
          <cell r="H4110" t="str">
            <v>J0Z3L0</v>
          </cell>
          <cell r="I4110">
            <v>819</v>
          </cell>
          <cell r="J4110">
            <v>7852483</v>
          </cell>
          <cell r="K4110">
            <v>84</v>
          </cell>
          <cell r="L4110">
            <v>13608</v>
          </cell>
          <cell r="M4110">
            <v>51</v>
          </cell>
          <cell r="N4110">
            <v>6350</v>
          </cell>
        </row>
        <row r="4111">
          <cell r="A4111">
            <v>1897537</v>
          </cell>
          <cell r="B4111" t="str">
            <v>07</v>
          </cell>
          <cell r="C4111" t="str">
            <v>Outaouais</v>
          </cell>
          <cell r="D4111" t="str">
            <v>Lamirande Ann &amp; Moloughney William Jr.</v>
          </cell>
          <cell r="E4111" t="str">
            <v>Lamirande(Ann)</v>
          </cell>
          <cell r="F4111" t="str">
            <v>C-23, Mitchem Road</v>
          </cell>
          <cell r="G4111" t="str">
            <v>Clarendon</v>
          </cell>
          <cell r="H4111" t="str">
            <v>J0X2Y0</v>
          </cell>
          <cell r="I4111">
            <v>819</v>
          </cell>
          <cell r="J4111">
            <v>6475184</v>
          </cell>
          <cell r="K4111">
            <v>24</v>
          </cell>
          <cell r="L4111">
            <v>2381</v>
          </cell>
        </row>
        <row r="4112">
          <cell r="A4112">
            <v>1897768</v>
          </cell>
          <cell r="B4112" t="str">
            <v>15</v>
          </cell>
          <cell r="C4112" t="str">
            <v>Laurentides</v>
          </cell>
          <cell r="D4112" t="str">
            <v>C.S.C.V.D. Investissements inc.</v>
          </cell>
          <cell r="E4112" t="str">
            <v>Mutch(David)</v>
          </cell>
          <cell r="F4112" t="str">
            <v>3516, chemin de l'Île aux Chats</v>
          </cell>
          <cell r="G4112" t="str">
            <v>Saint-André-d'Argenteuil</v>
          </cell>
          <cell r="H4112" t="str">
            <v>J0V1X0</v>
          </cell>
          <cell r="I4112">
            <v>450</v>
          </cell>
          <cell r="J4112">
            <v>5627510</v>
          </cell>
          <cell r="K4112">
            <v>32</v>
          </cell>
          <cell r="M4112">
            <v>41</v>
          </cell>
          <cell r="N4112">
            <v>5754</v>
          </cell>
        </row>
        <row r="4113">
          <cell r="A4113">
            <v>1897834</v>
          </cell>
          <cell r="B4113" t="str">
            <v>09</v>
          </cell>
          <cell r="C4113" t="str">
            <v>Cote-Nord</v>
          </cell>
          <cell r="D4113" t="str">
            <v>Hovington Aldy et Laprise Caroline</v>
          </cell>
          <cell r="E4113" t="str">
            <v>Hovington(Aldy)</v>
          </cell>
          <cell r="F4113" t="str">
            <v>1941, Route 172 Sud</v>
          </cell>
          <cell r="G4113" t="str">
            <v>Sacré-Coeur</v>
          </cell>
          <cell r="H4113" t="str">
            <v>G0T1Y0</v>
          </cell>
          <cell r="I4113">
            <v>418</v>
          </cell>
          <cell r="J4113">
            <v>2364555</v>
          </cell>
          <cell r="K4113">
            <v>14</v>
          </cell>
          <cell r="L4113">
            <v>1440</v>
          </cell>
        </row>
        <row r="4114">
          <cell r="A4114">
            <v>1898287</v>
          </cell>
          <cell r="B4114" t="str">
            <v>12</v>
          </cell>
          <cell r="C4114" t="str">
            <v>Chaudière-Appalaches</v>
          </cell>
          <cell r="D4114" t="str">
            <v>Bédard(Charles)</v>
          </cell>
          <cell r="F4114" t="str">
            <v>421, rue Bédard</v>
          </cell>
          <cell r="G4114" t="str">
            <v>Sainte-Marie</v>
          </cell>
          <cell r="H4114" t="str">
            <v>G6E3N7</v>
          </cell>
          <cell r="I4114">
            <v>418</v>
          </cell>
          <cell r="J4114">
            <v>3872024</v>
          </cell>
          <cell r="K4114">
            <v>40</v>
          </cell>
          <cell r="L4114">
            <v>8208</v>
          </cell>
          <cell r="M4114">
            <v>35</v>
          </cell>
          <cell r="N4114">
            <v>6060</v>
          </cell>
        </row>
        <row r="4115">
          <cell r="A4115">
            <v>1898576</v>
          </cell>
          <cell r="B4115" t="str">
            <v>16</v>
          </cell>
          <cell r="C4115" t="str">
            <v>Montérégie</v>
          </cell>
          <cell r="D4115" t="str">
            <v>Ferme Bachand S.E.N.C.</v>
          </cell>
          <cell r="E4115" t="str">
            <v>Véronique(Bachand,)</v>
          </cell>
          <cell r="F4115" t="str">
            <v>656, 4e Rang</v>
          </cell>
          <cell r="G4115" t="str">
            <v>Roxton Pond</v>
          </cell>
          <cell r="H4115" t="str">
            <v>J0E1Z0</v>
          </cell>
          <cell r="I4115">
            <v>0</v>
          </cell>
          <cell r="J4115">
            <v>0</v>
          </cell>
          <cell r="K4115">
            <v>46</v>
          </cell>
          <cell r="L4115">
            <v>541</v>
          </cell>
          <cell r="M4115">
            <v>40</v>
          </cell>
          <cell r="N4115">
            <v>1781</v>
          </cell>
        </row>
        <row r="4116">
          <cell r="A4116">
            <v>1898634</v>
          </cell>
          <cell r="B4116" t="str">
            <v>12</v>
          </cell>
          <cell r="C4116" t="str">
            <v>Chaudière-Appalaches</v>
          </cell>
          <cell r="D4116" t="str">
            <v>Ferme Marbi S.E.N.C.</v>
          </cell>
          <cell r="E4116" t="str">
            <v>Martel(Rita)</v>
          </cell>
          <cell r="F4116" t="str">
            <v>1009, Route 271 Nord</v>
          </cell>
          <cell r="G4116" t="str">
            <v>Saint-Pierre-de-Broughton</v>
          </cell>
          <cell r="H4116" t="str">
            <v>G0N1T0</v>
          </cell>
          <cell r="I4116">
            <v>418</v>
          </cell>
          <cell r="J4116">
            <v>4243273</v>
          </cell>
          <cell r="K4116">
            <v>23</v>
          </cell>
          <cell r="M4116">
            <v>21</v>
          </cell>
        </row>
        <row r="4117">
          <cell r="A4117">
            <v>1898683</v>
          </cell>
          <cell r="B4117" t="str">
            <v>07</v>
          </cell>
          <cell r="C4117" t="str">
            <v>Outaouais</v>
          </cell>
          <cell r="D4117" t="str">
            <v>Greer(Stephen)</v>
          </cell>
          <cell r="F4117" t="str">
            <v>14, Knox Road</v>
          </cell>
          <cell r="G4117" t="str">
            <v>Bristol</v>
          </cell>
          <cell r="H4117" t="str">
            <v>J0X1G0</v>
          </cell>
          <cell r="I4117">
            <v>819</v>
          </cell>
          <cell r="J4117">
            <v>6475205</v>
          </cell>
          <cell r="K4117">
            <v>55</v>
          </cell>
        </row>
        <row r="4118">
          <cell r="A4118">
            <v>1898790</v>
          </cell>
          <cell r="B4118" t="str">
            <v>07</v>
          </cell>
          <cell r="C4118" t="str">
            <v>Outaouais</v>
          </cell>
          <cell r="D4118" t="str">
            <v>Chamberlain Lacharity(Lorraine)</v>
          </cell>
          <cell r="E4118" t="str">
            <v>(fille)(Sandra)</v>
          </cell>
          <cell r="F4118" t="str">
            <v>506, route 105, C.P. 121</v>
          </cell>
          <cell r="G4118" t="str">
            <v>Kazabazua</v>
          </cell>
          <cell r="H4118" t="str">
            <v>J0X1X0</v>
          </cell>
          <cell r="I4118">
            <v>819</v>
          </cell>
          <cell r="J4118">
            <v>4672868</v>
          </cell>
          <cell r="K4118">
            <v>15</v>
          </cell>
        </row>
        <row r="4119">
          <cell r="A4119">
            <v>1898923</v>
          </cell>
          <cell r="B4119" t="str">
            <v>07</v>
          </cell>
          <cell r="C4119" t="str">
            <v>Outaouais</v>
          </cell>
          <cell r="D4119" t="str">
            <v>Ferme Riverview Farm</v>
          </cell>
          <cell r="E4119" t="str">
            <v>Guibert(Robert Meyer et Isabelle)</v>
          </cell>
          <cell r="F4119" t="str">
            <v>659 chemin Brookdale</v>
          </cell>
          <cell r="G4119" t="str">
            <v>Boileau</v>
          </cell>
          <cell r="H4119" t="str">
            <v>J0V1N0</v>
          </cell>
          <cell r="I4119">
            <v>819</v>
          </cell>
          <cell r="J4119">
            <v>6873053</v>
          </cell>
          <cell r="K4119">
            <v>43</v>
          </cell>
          <cell r="L4119">
            <v>4340</v>
          </cell>
          <cell r="M4119">
            <v>43</v>
          </cell>
          <cell r="N4119">
            <v>8566</v>
          </cell>
        </row>
        <row r="4120">
          <cell r="A4120">
            <v>1899012</v>
          </cell>
          <cell r="B4120" t="str">
            <v>17</v>
          </cell>
          <cell r="C4120" t="str">
            <v>Centre-du-Québec</v>
          </cell>
          <cell r="D4120" t="str">
            <v>Ferme Timick S.E.N.C.</v>
          </cell>
          <cell r="E4120" t="str">
            <v>Ménard(Jacques)</v>
          </cell>
          <cell r="F4120" t="str">
            <v>199, 11e Rang</v>
          </cell>
          <cell r="G4120" t="str">
            <v>Saint-Rémi-de-Tingwick</v>
          </cell>
          <cell r="H4120" t="str">
            <v>J0A1K0</v>
          </cell>
          <cell r="I4120">
            <v>819</v>
          </cell>
          <cell r="J4120">
            <v>3593057</v>
          </cell>
          <cell r="K4120">
            <v>23</v>
          </cell>
          <cell r="L4120">
            <v>488</v>
          </cell>
          <cell r="M4120">
            <v>25</v>
          </cell>
          <cell r="N4120">
            <v>1986</v>
          </cell>
        </row>
        <row r="4121">
          <cell r="A4121">
            <v>1899046</v>
          </cell>
          <cell r="B4121" t="str">
            <v>04</v>
          </cell>
          <cell r="C4121" t="str">
            <v>Mauricie</v>
          </cell>
          <cell r="D4121" t="str">
            <v>Levasseur, Joane et Trudel, Mark</v>
          </cell>
          <cell r="F4121" t="str">
            <v>10 rang St-Thomas</v>
          </cell>
          <cell r="G4121" t="str">
            <v>Saint-Séverin (de Mauricie)</v>
          </cell>
          <cell r="H4121" t="str">
            <v>G0X2B0</v>
          </cell>
          <cell r="I4121">
            <v>418</v>
          </cell>
          <cell r="J4121">
            <v>3653452</v>
          </cell>
          <cell r="N4121">
            <v>3774</v>
          </cell>
        </row>
        <row r="4122">
          <cell r="A4122">
            <v>1899145</v>
          </cell>
          <cell r="B4122" t="str">
            <v>03</v>
          </cell>
          <cell r="C4122" t="str">
            <v>Capitale-Nationale</v>
          </cell>
          <cell r="D4122" t="str">
            <v>Ferme du Ruisseau d'Eau Claire S.E.N.C.</v>
          </cell>
          <cell r="E4122" t="str">
            <v>Paquet(Benoit)</v>
          </cell>
          <cell r="F4122" t="str">
            <v>3847, avenue Notre-Dame</v>
          </cell>
          <cell r="G4122" t="str">
            <v>Québec</v>
          </cell>
          <cell r="H4122" t="str">
            <v>G2G0C4</v>
          </cell>
          <cell r="I4122">
            <v>418</v>
          </cell>
          <cell r="J4122">
            <v>8772040</v>
          </cell>
          <cell r="K4122">
            <v>81</v>
          </cell>
          <cell r="L4122">
            <v>19724</v>
          </cell>
          <cell r="M4122">
            <v>87</v>
          </cell>
          <cell r="N4122">
            <v>14517</v>
          </cell>
        </row>
        <row r="4123">
          <cell r="A4123">
            <v>1899244</v>
          </cell>
          <cell r="B4123" t="str">
            <v>08</v>
          </cell>
          <cell r="C4123" t="str">
            <v>Abitibi-Témiscamingue</v>
          </cell>
          <cell r="D4123" t="str">
            <v>Duclos Jean-Pierre &amp; Vicky Brunet</v>
          </cell>
          <cell r="F4123" t="str">
            <v>1210, chemin Moffet-Laforce</v>
          </cell>
          <cell r="G4123" t="str">
            <v>Moffet</v>
          </cell>
          <cell r="H4123" t="str">
            <v>J0Z2W0</v>
          </cell>
          <cell r="I4123">
            <v>819</v>
          </cell>
          <cell r="J4123">
            <v>7472459</v>
          </cell>
          <cell r="K4123">
            <v>31</v>
          </cell>
          <cell r="L4123">
            <v>7399</v>
          </cell>
          <cell r="M4123">
            <v>33</v>
          </cell>
          <cell r="N4123">
            <v>1701</v>
          </cell>
        </row>
        <row r="4124">
          <cell r="A4124">
            <v>1899624</v>
          </cell>
          <cell r="B4124" t="str">
            <v>15</v>
          </cell>
          <cell r="C4124" t="str">
            <v>Laurentides</v>
          </cell>
          <cell r="D4124" t="str">
            <v>9086-3754 Québec inc.</v>
          </cell>
          <cell r="E4124" t="str">
            <v>Lauzon(Mario)</v>
          </cell>
          <cell r="F4124" t="str">
            <v>44, Rang 1, Moreau</v>
          </cell>
          <cell r="G4124" t="str">
            <v>Mont-Saint-Michel</v>
          </cell>
          <cell r="H4124" t="str">
            <v>J0W1P0</v>
          </cell>
          <cell r="I4124">
            <v>819</v>
          </cell>
          <cell r="J4124">
            <v>5872631</v>
          </cell>
          <cell r="K4124">
            <v>72</v>
          </cell>
          <cell r="L4124">
            <v>12403</v>
          </cell>
          <cell r="M4124">
            <v>46</v>
          </cell>
          <cell r="N4124">
            <v>4020</v>
          </cell>
        </row>
        <row r="4125">
          <cell r="A4125">
            <v>1899871</v>
          </cell>
          <cell r="B4125" t="str">
            <v>11</v>
          </cell>
          <cell r="C4125" t="str">
            <v>Gaspésie-Iles-de-la-Madeleine</v>
          </cell>
          <cell r="D4125" t="str">
            <v>Vallerand(Éric)</v>
          </cell>
          <cell r="F4125" t="str">
            <v>1550,  Chemin Val-d'Espoir</v>
          </cell>
          <cell r="G4125" t="str">
            <v>Val-d'Espoir</v>
          </cell>
          <cell r="H4125" t="str">
            <v>G0C3G0</v>
          </cell>
          <cell r="I4125">
            <v>418</v>
          </cell>
          <cell r="J4125">
            <v>7822876</v>
          </cell>
          <cell r="K4125">
            <v>20</v>
          </cell>
          <cell r="L4125">
            <v>1647</v>
          </cell>
          <cell r="M4125">
            <v>17</v>
          </cell>
          <cell r="N4125">
            <v>3783</v>
          </cell>
        </row>
        <row r="4126">
          <cell r="A4126">
            <v>1900737</v>
          </cell>
          <cell r="B4126" t="str">
            <v>17</v>
          </cell>
          <cell r="C4126" t="str">
            <v>Centre-du-Québec</v>
          </cell>
          <cell r="D4126" t="str">
            <v>Ferme des Hautes Terres</v>
          </cell>
          <cell r="E4126" t="str">
            <v>Houle( Valérie)</v>
          </cell>
          <cell r="F4126" t="str">
            <v>801, Rang 9</v>
          </cell>
          <cell r="G4126" t="str">
            <v>Saint-Rémi-de-Tingwick</v>
          </cell>
          <cell r="H4126" t="str">
            <v>J0A1K0</v>
          </cell>
          <cell r="I4126">
            <v>819</v>
          </cell>
          <cell r="J4126">
            <v>3592900</v>
          </cell>
          <cell r="K4126">
            <v>43</v>
          </cell>
          <cell r="L4126">
            <v>11406</v>
          </cell>
          <cell r="M4126">
            <v>43</v>
          </cell>
          <cell r="N4126">
            <v>9650</v>
          </cell>
        </row>
        <row r="4127">
          <cell r="A4127">
            <v>1900794</v>
          </cell>
          <cell r="B4127" t="str">
            <v>12</v>
          </cell>
          <cell r="C4127" t="str">
            <v>Chaudière-Appalaches</v>
          </cell>
          <cell r="D4127" t="str">
            <v>Belzil(Luc)</v>
          </cell>
          <cell r="F4127" t="str">
            <v>8406, 5e Rang</v>
          </cell>
          <cell r="G4127" t="str">
            <v>Disraeli</v>
          </cell>
          <cell r="H4127" t="str">
            <v>G0N1E0</v>
          </cell>
          <cell r="I4127">
            <v>418</v>
          </cell>
          <cell r="J4127">
            <v>4493375</v>
          </cell>
          <cell r="K4127">
            <v>23</v>
          </cell>
          <cell r="L4127">
            <v>948</v>
          </cell>
          <cell r="M4127">
            <v>19</v>
          </cell>
          <cell r="N4127">
            <v>3150</v>
          </cell>
        </row>
        <row r="4128">
          <cell r="A4128">
            <v>1901131</v>
          </cell>
          <cell r="B4128" t="str">
            <v>07</v>
          </cell>
          <cell r="C4128" t="str">
            <v>Outaouais</v>
          </cell>
          <cell r="D4128" t="str">
            <v>Brian Rogers &amp; Janet Sharpe</v>
          </cell>
          <cell r="F4128" t="str">
            <v>C438, route 303 sud, Box 201</v>
          </cell>
          <cell r="G4128" t="str">
            <v>Clarendon</v>
          </cell>
          <cell r="H4128" t="str">
            <v>J0X2Y0</v>
          </cell>
          <cell r="I4128">
            <v>819</v>
          </cell>
          <cell r="J4128">
            <v>6476983</v>
          </cell>
          <cell r="K4128">
            <v>23</v>
          </cell>
          <cell r="L4128">
            <v>4514</v>
          </cell>
          <cell r="M4128">
            <v>22</v>
          </cell>
          <cell r="N4128">
            <v>2133</v>
          </cell>
        </row>
        <row r="4129">
          <cell r="A4129">
            <v>1901321</v>
          </cell>
          <cell r="B4129" t="str">
            <v>01</v>
          </cell>
          <cell r="C4129" t="str">
            <v>Bas-Saint-Laurent</v>
          </cell>
          <cell r="D4129" t="str">
            <v>Briand(Michael)</v>
          </cell>
          <cell r="F4129" t="str">
            <v>842, route des Érables</v>
          </cell>
          <cell r="G4129" t="str">
            <v>Saint-Eusèbe</v>
          </cell>
          <cell r="H4129" t="str">
            <v>G0L2Y0</v>
          </cell>
          <cell r="I4129">
            <v>418</v>
          </cell>
          <cell r="J4129">
            <v>8996907</v>
          </cell>
          <cell r="K4129">
            <v>13</v>
          </cell>
          <cell r="L4129">
            <v>3572</v>
          </cell>
          <cell r="M4129">
            <v>16</v>
          </cell>
          <cell r="N4129">
            <v>4360</v>
          </cell>
        </row>
        <row r="4130">
          <cell r="A4130">
            <v>1901727</v>
          </cell>
          <cell r="B4130" t="str">
            <v>07</v>
          </cell>
          <cell r="C4130" t="str">
            <v>Outaouais</v>
          </cell>
          <cell r="D4130" t="str">
            <v>Sirois(Maurice)</v>
          </cell>
          <cell r="F4130" t="str">
            <v>36 Principale, C.P. 74</v>
          </cell>
          <cell r="G4130" t="str">
            <v>Sainte-Thérèse-de-la-Gatineau</v>
          </cell>
          <cell r="H4130" t="str">
            <v>J0X2X0</v>
          </cell>
          <cell r="I4130">
            <v>819</v>
          </cell>
          <cell r="J4130">
            <v>4494454</v>
          </cell>
          <cell r="K4130">
            <v>55</v>
          </cell>
          <cell r="L4130">
            <v>1618</v>
          </cell>
          <cell r="M4130">
            <v>60</v>
          </cell>
        </row>
        <row r="4131">
          <cell r="A4131">
            <v>1901750</v>
          </cell>
          <cell r="B4131" t="str">
            <v>01</v>
          </cell>
          <cell r="C4131" t="str">
            <v>Bas-Saint-Laurent</v>
          </cell>
          <cell r="D4131" t="str">
            <v>Ouellet(Claudie)</v>
          </cell>
          <cell r="F4131" t="str">
            <v>297, chemin des Raymond</v>
          </cell>
          <cell r="G4131" t="str">
            <v>Rivière-du-Loup</v>
          </cell>
          <cell r="H4131" t="str">
            <v>G5R5Y5</v>
          </cell>
          <cell r="I4131">
            <v>418</v>
          </cell>
          <cell r="J4131">
            <v>8635254</v>
          </cell>
          <cell r="K4131">
            <v>29</v>
          </cell>
          <cell r="L4131">
            <v>3402</v>
          </cell>
          <cell r="M4131">
            <v>33</v>
          </cell>
          <cell r="N4131">
            <v>5783</v>
          </cell>
        </row>
        <row r="4132">
          <cell r="A4132">
            <v>1901842</v>
          </cell>
          <cell r="B4132" t="str">
            <v>01</v>
          </cell>
          <cell r="C4132" t="str">
            <v>Bas-Saint-Laurent</v>
          </cell>
          <cell r="D4132" t="str">
            <v>9167-2048 Québec inc.</v>
          </cell>
          <cell r="E4132" t="str">
            <v>Chénard(Daniel Turgeon et Dany)</v>
          </cell>
          <cell r="F4132" t="str">
            <v>22, route 132 Ouest</v>
          </cell>
          <cell r="G4132" t="str">
            <v>Saint-Denis (de Kamouraska)</v>
          </cell>
          <cell r="H4132" t="str">
            <v>G0L2R0</v>
          </cell>
          <cell r="I4132">
            <v>418</v>
          </cell>
          <cell r="J4132">
            <v>4983815</v>
          </cell>
          <cell r="K4132">
            <v>19</v>
          </cell>
          <cell r="L4132">
            <v>4030</v>
          </cell>
          <cell r="M4132">
            <v>17</v>
          </cell>
          <cell r="N4132">
            <v>680</v>
          </cell>
        </row>
        <row r="4133">
          <cell r="A4133">
            <v>1901867</v>
          </cell>
          <cell r="B4133" t="str">
            <v>15</v>
          </cell>
          <cell r="C4133" t="str">
            <v>Laurentides</v>
          </cell>
          <cell r="D4133" t="str">
            <v>Normand Ouimet &amp; Paulyne Bertrand</v>
          </cell>
          <cell r="F4133" t="str">
            <v>315, Rte 309 Nord</v>
          </cell>
          <cell r="G4133" t="str">
            <v>Mont-Saint-Michel</v>
          </cell>
          <cell r="H4133" t="str">
            <v>J0W1P0</v>
          </cell>
          <cell r="I4133">
            <v>819</v>
          </cell>
          <cell r="J4133">
            <v>5873573</v>
          </cell>
          <cell r="K4133">
            <v>70</v>
          </cell>
          <cell r="L4133">
            <v>1361</v>
          </cell>
          <cell r="M4133">
            <v>72</v>
          </cell>
        </row>
        <row r="4134">
          <cell r="A4134">
            <v>1902253</v>
          </cell>
          <cell r="B4134" t="str">
            <v>05</v>
          </cell>
          <cell r="C4134" t="str">
            <v>Estrie</v>
          </cell>
          <cell r="D4134" t="str">
            <v>Fermes Clearidges S.E.N.C.</v>
          </cell>
          <cell r="E4134" t="str">
            <v>Cleary(Robert)</v>
          </cell>
          <cell r="F4134" t="str">
            <v>310, Bourassa</v>
          </cell>
          <cell r="G4134" t="str">
            <v>Sainte-Anne-de-la-Rochelle</v>
          </cell>
          <cell r="H4134" t="str">
            <v>J0E2B0</v>
          </cell>
          <cell r="I4134">
            <v>450</v>
          </cell>
          <cell r="J4134">
            <v>5390385</v>
          </cell>
          <cell r="K4134">
            <v>90</v>
          </cell>
          <cell r="L4134">
            <v>17348</v>
          </cell>
          <cell r="M4134">
            <v>93</v>
          </cell>
          <cell r="N4134">
            <v>11126</v>
          </cell>
        </row>
        <row r="4135">
          <cell r="A4135">
            <v>1902386</v>
          </cell>
          <cell r="B4135" t="str">
            <v>08</v>
          </cell>
          <cell r="C4135" t="str">
            <v>Abitibi-Témiscamingue</v>
          </cell>
          <cell r="D4135" t="str">
            <v>Ferme Y.M. Lacasse S.E.N.C.</v>
          </cell>
          <cell r="E4135" t="str">
            <v>Lacasse(Mathieu)</v>
          </cell>
          <cell r="F4135" t="str">
            <v>765 route 391</v>
          </cell>
          <cell r="G4135" t="str">
            <v>Cloutier</v>
          </cell>
          <cell r="H4135" t="str">
            <v>J0Z1S0</v>
          </cell>
          <cell r="I4135">
            <v>819</v>
          </cell>
          <cell r="J4135">
            <v>7974728</v>
          </cell>
          <cell r="K4135">
            <v>523</v>
          </cell>
          <cell r="L4135">
            <v>135082</v>
          </cell>
          <cell r="M4135">
            <v>198</v>
          </cell>
          <cell r="N4135">
            <v>67810</v>
          </cell>
        </row>
        <row r="4136">
          <cell r="A4136">
            <v>1902444</v>
          </cell>
          <cell r="B4136" t="str">
            <v>08</v>
          </cell>
          <cell r="C4136" t="str">
            <v>Abitibi-Témiscamingue</v>
          </cell>
          <cell r="D4136" t="str">
            <v>Bouchard Daniel &amp; Lepage Jenny</v>
          </cell>
          <cell r="E4136" t="str">
            <v>Bouchard(Jenny Lepage-Daniel)</v>
          </cell>
          <cell r="F4136" t="str">
            <v>306 route 399</v>
          </cell>
          <cell r="G4136" t="str">
            <v>Berry</v>
          </cell>
          <cell r="H4136" t="str">
            <v>J0Y2G0</v>
          </cell>
          <cell r="I4136">
            <v>819</v>
          </cell>
          <cell r="J4136">
            <v>7279373</v>
          </cell>
          <cell r="K4136">
            <v>124</v>
          </cell>
          <cell r="L4136">
            <v>15271</v>
          </cell>
          <cell r="M4136">
            <v>122</v>
          </cell>
          <cell r="N4136">
            <v>13435</v>
          </cell>
        </row>
        <row r="4137">
          <cell r="A4137">
            <v>1903442</v>
          </cell>
          <cell r="B4137" t="str">
            <v>08</v>
          </cell>
          <cell r="C4137" t="str">
            <v>Abitibi-Témiscamingue</v>
          </cell>
          <cell r="D4137" t="str">
            <v>Côté(Yves)</v>
          </cell>
          <cell r="F4137" t="str">
            <v>1299 Route 101 Nord</v>
          </cell>
          <cell r="G4137" t="str">
            <v>Saint-Bruno-de-Guigues</v>
          </cell>
          <cell r="H4137" t="str">
            <v>J0Z2G0</v>
          </cell>
          <cell r="I4137">
            <v>819</v>
          </cell>
          <cell r="J4137">
            <v>7282110</v>
          </cell>
          <cell r="K4137">
            <v>27</v>
          </cell>
          <cell r="L4137">
            <v>1668</v>
          </cell>
          <cell r="M4137">
            <v>28</v>
          </cell>
          <cell r="N4137">
            <v>2007</v>
          </cell>
        </row>
        <row r="4138">
          <cell r="A4138">
            <v>1903558</v>
          </cell>
          <cell r="B4138" t="str">
            <v>14</v>
          </cell>
          <cell r="C4138" t="str">
            <v>Lanaudière</v>
          </cell>
          <cell r="D4138" t="str">
            <v>Ferme Parent &amp; Fils (S.E.N.C.)</v>
          </cell>
          <cell r="E4138" t="str">
            <v>Parent(Paul)</v>
          </cell>
          <cell r="F4138" t="str">
            <v>219, Boul. Brassard</v>
          </cell>
          <cell r="G4138" t="str">
            <v>Saint-Paul-de-Joliette</v>
          </cell>
          <cell r="H4138" t="str">
            <v>J0K3E0</v>
          </cell>
          <cell r="I4138">
            <v>450</v>
          </cell>
          <cell r="J4138">
            <v>7544617</v>
          </cell>
          <cell r="K4138">
            <v>75</v>
          </cell>
          <cell r="L4138">
            <v>9321</v>
          </cell>
          <cell r="M4138">
            <v>66</v>
          </cell>
          <cell r="N4138">
            <v>13098</v>
          </cell>
        </row>
        <row r="4139">
          <cell r="A4139">
            <v>1903574</v>
          </cell>
          <cell r="B4139" t="str">
            <v>08</v>
          </cell>
          <cell r="C4139" t="str">
            <v>Abitibi-Témiscamingue</v>
          </cell>
          <cell r="D4139" t="str">
            <v>Brousseau(Carole)</v>
          </cell>
          <cell r="F4139" t="str">
            <v>120, Chemin du 10e Rang</v>
          </cell>
          <cell r="G4139" t="str">
            <v>Senneterre</v>
          </cell>
          <cell r="H4139" t="str">
            <v>J0Y2M0</v>
          </cell>
          <cell r="I4139">
            <v>819</v>
          </cell>
          <cell r="J4139">
            <v>7374490</v>
          </cell>
          <cell r="K4139">
            <v>17</v>
          </cell>
          <cell r="M4139">
            <v>21</v>
          </cell>
        </row>
        <row r="4140">
          <cell r="A4140">
            <v>1904002</v>
          </cell>
          <cell r="B4140" t="str">
            <v>03</v>
          </cell>
          <cell r="C4140" t="str">
            <v>Capitale-Nationale</v>
          </cell>
          <cell r="D4140" t="str">
            <v>Laperrière(Marc)</v>
          </cell>
          <cell r="F4140" t="str">
            <v>399, Rang 3 Ouest</v>
          </cell>
          <cell r="G4140" t="str">
            <v>Saint-Augustin-de-Desmaures</v>
          </cell>
          <cell r="H4140" t="str">
            <v>G3A1W8</v>
          </cell>
          <cell r="I4140">
            <v>418</v>
          </cell>
          <cell r="J4140">
            <v>8786057</v>
          </cell>
          <cell r="K4140">
            <v>30</v>
          </cell>
          <cell r="L4140">
            <v>5333</v>
          </cell>
          <cell r="M4140">
            <v>32</v>
          </cell>
          <cell r="N4140">
            <v>6149</v>
          </cell>
        </row>
        <row r="4141">
          <cell r="A4141">
            <v>1904101</v>
          </cell>
          <cell r="B4141" t="str">
            <v>12</v>
          </cell>
          <cell r="C4141" t="str">
            <v>Chaudière-Appalaches</v>
          </cell>
          <cell r="D4141" t="str">
            <v>Vachon(Steve)</v>
          </cell>
          <cell r="F4141" t="str">
            <v>640, Rang 6 Sud</v>
          </cell>
          <cell r="G4141" t="str">
            <v>East Broughton</v>
          </cell>
          <cell r="H4141" t="str">
            <v>G0N1G0</v>
          </cell>
          <cell r="I4141">
            <v>418</v>
          </cell>
          <cell r="J4141">
            <v>4279998</v>
          </cell>
          <cell r="K4141">
            <v>41</v>
          </cell>
          <cell r="L4141">
            <v>4560</v>
          </cell>
          <cell r="M4141">
            <v>36</v>
          </cell>
          <cell r="N4141">
            <v>2912</v>
          </cell>
        </row>
        <row r="4142">
          <cell r="A4142">
            <v>1904242</v>
          </cell>
          <cell r="B4142" t="str">
            <v>08</v>
          </cell>
          <cell r="C4142" t="str">
            <v>Abitibi-Témiscamingue</v>
          </cell>
          <cell r="D4142" t="str">
            <v>Ferme D.E.M. Migneault inc.</v>
          </cell>
          <cell r="E4142" t="str">
            <v>Migneault(Denis)</v>
          </cell>
          <cell r="F4142" t="str">
            <v>1004 rang de la Croix</v>
          </cell>
          <cell r="G4142" t="str">
            <v>Mont-Brun</v>
          </cell>
          <cell r="H4142" t="str">
            <v>J0Z2Y0</v>
          </cell>
          <cell r="I4142">
            <v>819</v>
          </cell>
          <cell r="J4142">
            <v>6377495</v>
          </cell>
          <cell r="K4142">
            <v>267</v>
          </cell>
          <cell r="L4142">
            <v>68380</v>
          </cell>
          <cell r="M4142">
            <v>283</v>
          </cell>
          <cell r="N4142">
            <v>52391</v>
          </cell>
        </row>
        <row r="4143">
          <cell r="A4143">
            <v>1904432</v>
          </cell>
          <cell r="B4143" t="str">
            <v>08</v>
          </cell>
          <cell r="C4143" t="str">
            <v>Abitibi-Témiscamingue</v>
          </cell>
          <cell r="D4143" t="str">
            <v>Laflamme(Gilles)</v>
          </cell>
          <cell r="F4143" t="str">
            <v>357 route des Campagnards</v>
          </cell>
          <cell r="G4143" t="str">
            <v>Val-d'Or</v>
          </cell>
          <cell r="H4143" t="str">
            <v>J0Y2P0</v>
          </cell>
          <cell r="I4143">
            <v>819</v>
          </cell>
          <cell r="J4143">
            <v>8252068</v>
          </cell>
          <cell r="K4143">
            <v>45</v>
          </cell>
          <cell r="M4143">
            <v>46</v>
          </cell>
        </row>
        <row r="4144">
          <cell r="A4144">
            <v>1904473</v>
          </cell>
          <cell r="B4144" t="str">
            <v>16</v>
          </cell>
          <cell r="C4144" t="str">
            <v>Montérégie</v>
          </cell>
          <cell r="D4144" t="str">
            <v>Potter(Charles)</v>
          </cell>
          <cell r="F4144" t="str">
            <v>684, Covey Hill Road</v>
          </cell>
          <cell r="G4144" t="str">
            <v>Havelock</v>
          </cell>
          <cell r="H4144" t="str">
            <v>J0S2C0</v>
          </cell>
          <cell r="I4144">
            <v>450</v>
          </cell>
          <cell r="J4144">
            <v>2472168</v>
          </cell>
          <cell r="K4144">
            <v>32</v>
          </cell>
          <cell r="L4144">
            <v>1990</v>
          </cell>
          <cell r="M4144">
            <v>30</v>
          </cell>
          <cell r="N4144">
            <v>7908</v>
          </cell>
        </row>
        <row r="4145">
          <cell r="A4145">
            <v>1904697</v>
          </cell>
          <cell r="B4145" t="str">
            <v>01</v>
          </cell>
          <cell r="C4145" t="str">
            <v>Bas-Saint-Laurent</v>
          </cell>
          <cell r="D4145" t="str">
            <v>9136-7813 Québec inc.</v>
          </cell>
          <cell r="E4145" t="str">
            <v>Landry(Jérôme et Frédéric)</v>
          </cell>
          <cell r="F4145" t="str">
            <v>117, 1er Rang</v>
          </cell>
          <cell r="G4145" t="str">
            <v>Saint-Bruno-de-Kamouraska</v>
          </cell>
          <cell r="H4145" t="str">
            <v>G0L2M0</v>
          </cell>
          <cell r="I4145">
            <v>418</v>
          </cell>
          <cell r="J4145">
            <v>4927913</v>
          </cell>
          <cell r="L4145">
            <v>26997</v>
          </cell>
        </row>
        <row r="4146">
          <cell r="A4146">
            <v>1904978</v>
          </cell>
          <cell r="B4146" t="str">
            <v>01</v>
          </cell>
          <cell r="C4146" t="str">
            <v>Bas-Saint-Laurent</v>
          </cell>
          <cell r="D4146" t="str">
            <v>Ferme Baker inc.</v>
          </cell>
          <cell r="E4146" t="str">
            <v>Boulanger(Rina Lavoie et Sylvain)</v>
          </cell>
          <cell r="F4146" t="str">
            <v>162, route Saint-Jean</v>
          </cell>
          <cell r="G4146" t="str">
            <v>Saint-Jean-de-la-Lande</v>
          </cell>
          <cell r="H4146" t="str">
            <v>G0L3N0</v>
          </cell>
          <cell r="I4146">
            <v>418</v>
          </cell>
          <cell r="J4146">
            <v>8533130</v>
          </cell>
          <cell r="K4146">
            <v>50</v>
          </cell>
          <cell r="L4146">
            <v>12035</v>
          </cell>
          <cell r="M4146">
            <v>84</v>
          </cell>
          <cell r="N4146">
            <v>16697</v>
          </cell>
        </row>
        <row r="4147">
          <cell r="A4147">
            <v>1905033</v>
          </cell>
          <cell r="B4147" t="str">
            <v>12</v>
          </cell>
          <cell r="C4147" t="str">
            <v>Chaudière-Appalaches</v>
          </cell>
          <cell r="D4147" t="str">
            <v>Ferme Roland Gagné &amp; Fils S.E.N.C.</v>
          </cell>
          <cell r="E4147" t="str">
            <v>Gagné(Roland et Sébastien)</v>
          </cell>
          <cell r="F4147" t="str">
            <v>1248, rang St-André</v>
          </cell>
          <cell r="G4147" t="str">
            <v>Saint-Sylvestre</v>
          </cell>
          <cell r="H4147" t="str">
            <v>G0S3C0</v>
          </cell>
          <cell r="I4147">
            <v>418</v>
          </cell>
          <cell r="J4147">
            <v>5962792</v>
          </cell>
          <cell r="K4147">
            <v>120</v>
          </cell>
          <cell r="L4147">
            <v>20322</v>
          </cell>
          <cell r="M4147">
            <v>116</v>
          </cell>
          <cell r="N4147">
            <v>15196</v>
          </cell>
        </row>
        <row r="4148">
          <cell r="A4148">
            <v>1905090</v>
          </cell>
          <cell r="B4148" t="str">
            <v>17</v>
          </cell>
          <cell r="C4148" t="str">
            <v>Centre-du-Québec</v>
          </cell>
          <cell r="D4148" t="str">
            <v>Ferme Jean Tousignant S.E.N.C.</v>
          </cell>
          <cell r="E4148" t="str">
            <v>Tousignant(Jean)</v>
          </cell>
          <cell r="F4148" t="str">
            <v>350, rang Ste-Cécile</v>
          </cell>
          <cell r="G4148" t="str">
            <v>Sainte-Cécile-de-Lévrard</v>
          </cell>
          <cell r="H4148" t="str">
            <v>G0X2M0</v>
          </cell>
          <cell r="I4148">
            <v>819</v>
          </cell>
          <cell r="J4148">
            <v>2632202</v>
          </cell>
          <cell r="K4148">
            <v>38</v>
          </cell>
          <cell r="L4148">
            <v>3237</v>
          </cell>
          <cell r="M4148">
            <v>42</v>
          </cell>
          <cell r="N4148">
            <v>6594</v>
          </cell>
        </row>
        <row r="4149">
          <cell r="A4149">
            <v>1905249</v>
          </cell>
          <cell r="B4149" t="str">
            <v>05</v>
          </cell>
          <cell r="C4149" t="str">
            <v>Estrie</v>
          </cell>
          <cell r="D4149" t="str">
            <v>Ferme au Chemin de la cabane</v>
          </cell>
          <cell r="E4149" t="str">
            <v>Sinotte(Josée Roy et Éric)</v>
          </cell>
          <cell r="F4149" t="str">
            <v>310, 5e rang</v>
          </cell>
          <cell r="G4149" t="str">
            <v>Stukely-Sud</v>
          </cell>
          <cell r="H4149" t="str">
            <v>J0E2J0</v>
          </cell>
          <cell r="I4149">
            <v>0</v>
          </cell>
          <cell r="J4149">
            <v>0</v>
          </cell>
          <cell r="K4149">
            <v>15</v>
          </cell>
          <cell r="L4149">
            <v>3998</v>
          </cell>
          <cell r="M4149">
            <v>18</v>
          </cell>
          <cell r="N4149">
            <v>2525</v>
          </cell>
        </row>
        <row r="4150">
          <cell r="A4150">
            <v>1905884</v>
          </cell>
          <cell r="B4150" t="str">
            <v>05</v>
          </cell>
          <cell r="C4150" t="str">
            <v>Estrie</v>
          </cell>
          <cell r="D4150" t="str">
            <v>Standish(Bradley)</v>
          </cell>
          <cell r="F4150" t="str">
            <v>1129 Standish Road</v>
          </cell>
          <cell r="G4150" t="str">
            <v>Ayer's Cliff</v>
          </cell>
          <cell r="H4150" t="str">
            <v>J0B1C0</v>
          </cell>
          <cell r="I4150">
            <v>819</v>
          </cell>
          <cell r="J4150">
            <v>8385841</v>
          </cell>
          <cell r="K4150">
            <v>161</v>
          </cell>
          <cell r="L4150">
            <v>18510</v>
          </cell>
          <cell r="M4150">
            <v>157</v>
          </cell>
          <cell r="N4150">
            <v>12580</v>
          </cell>
        </row>
        <row r="4151">
          <cell r="A4151">
            <v>1906007</v>
          </cell>
          <cell r="B4151" t="str">
            <v>01</v>
          </cell>
          <cell r="C4151" t="str">
            <v>Bas-Saint-Laurent</v>
          </cell>
          <cell r="D4151" t="str">
            <v>Ferme des Peupliers B.L. inc.</v>
          </cell>
          <cell r="E4151" t="str">
            <v>Deschênes(Bruno)</v>
          </cell>
          <cell r="F4151" t="str">
            <v>129, rang Deschênes</v>
          </cell>
          <cell r="G4151" t="str">
            <v>Saint-Gabriel-de-Rimouski</v>
          </cell>
          <cell r="H4151" t="str">
            <v>G0K1M0</v>
          </cell>
          <cell r="I4151">
            <v>418</v>
          </cell>
          <cell r="J4151">
            <v>7984571</v>
          </cell>
          <cell r="K4151">
            <v>93</v>
          </cell>
          <cell r="L4151">
            <v>19414</v>
          </cell>
          <cell r="M4151">
            <v>89</v>
          </cell>
          <cell r="N4151">
            <v>18951</v>
          </cell>
        </row>
        <row r="4152">
          <cell r="A4152">
            <v>1906015</v>
          </cell>
          <cell r="B4152" t="str">
            <v>07</v>
          </cell>
          <cell r="C4152" t="str">
            <v>Outaouais</v>
          </cell>
          <cell r="D4152" t="str">
            <v>Roussel(Guy)</v>
          </cell>
          <cell r="F4152" t="str">
            <v>5855, chemin Farrell</v>
          </cell>
          <cell r="G4152" t="str">
            <v>Pontiac</v>
          </cell>
          <cell r="H4152" t="str">
            <v>J0X2V0</v>
          </cell>
          <cell r="I4152">
            <v>819</v>
          </cell>
          <cell r="J4152">
            <v>4582667</v>
          </cell>
          <cell r="K4152">
            <v>41</v>
          </cell>
          <cell r="L4152">
            <v>4501</v>
          </cell>
          <cell r="M4152">
            <v>45</v>
          </cell>
          <cell r="N4152">
            <v>1563</v>
          </cell>
        </row>
        <row r="4153">
          <cell r="A4153">
            <v>1906205</v>
          </cell>
          <cell r="B4153" t="str">
            <v>12</v>
          </cell>
          <cell r="C4153" t="str">
            <v>Chaudière-Appalaches</v>
          </cell>
          <cell r="D4153" t="str">
            <v>Beaudoin(Jeff)</v>
          </cell>
          <cell r="F4153" t="str">
            <v>964, rang Gosford</v>
          </cell>
          <cell r="G4153" t="str">
            <v>Sainte-Agathe-de-Lotbinière</v>
          </cell>
          <cell r="H4153" t="str">
            <v>G0S2A0</v>
          </cell>
          <cell r="I4153">
            <v>418</v>
          </cell>
          <cell r="J4153">
            <v>5992505</v>
          </cell>
          <cell r="K4153">
            <v>72</v>
          </cell>
          <cell r="L4153">
            <v>4962</v>
          </cell>
          <cell r="M4153">
            <v>77</v>
          </cell>
          <cell r="N4153">
            <v>7288</v>
          </cell>
        </row>
        <row r="4154">
          <cell r="A4154">
            <v>1906361</v>
          </cell>
          <cell r="B4154" t="str">
            <v>01</v>
          </cell>
          <cell r="C4154" t="str">
            <v>Bas-Saint-Laurent</v>
          </cell>
          <cell r="D4154" t="str">
            <v>COOP 0928622 9065-9657 Québec inc.</v>
          </cell>
          <cell r="E4154" t="str">
            <v>Landry(Jean-Yves)</v>
          </cell>
          <cell r="F4154" t="str">
            <v>61 rang Hauteville</v>
          </cell>
          <cell r="G4154" t="str">
            <v>Saint-Denis (de Kamouraska)</v>
          </cell>
          <cell r="H4154" t="str">
            <v>G0L2R0</v>
          </cell>
          <cell r="I4154">
            <v>0</v>
          </cell>
          <cell r="J4154">
            <v>0</v>
          </cell>
          <cell r="K4154">
            <v>140</v>
          </cell>
        </row>
        <row r="4155">
          <cell r="A4155">
            <v>1906379</v>
          </cell>
          <cell r="B4155" t="str">
            <v>01</v>
          </cell>
          <cell r="C4155" t="str">
            <v>Bas-Saint-Laurent</v>
          </cell>
          <cell r="D4155" t="str">
            <v>COOP 0928622 Ferme Jean-Louis et Alain Pelletier inc.</v>
          </cell>
          <cell r="E4155" t="str">
            <v>Pelletier(Jean-Louis et Alain)</v>
          </cell>
          <cell r="F4155" t="str">
            <v>61 rang Hauteville</v>
          </cell>
          <cell r="G4155" t="str">
            <v>Saint-Denis (de Kamouraska)</v>
          </cell>
          <cell r="H4155" t="str">
            <v>G0L2R0</v>
          </cell>
          <cell r="I4155">
            <v>0</v>
          </cell>
          <cell r="J4155">
            <v>0</v>
          </cell>
          <cell r="K4155">
            <v>86</v>
          </cell>
          <cell r="M4155">
            <v>79</v>
          </cell>
        </row>
        <row r="4156">
          <cell r="A4156">
            <v>1906387</v>
          </cell>
          <cell r="B4156" t="str">
            <v>01</v>
          </cell>
          <cell r="C4156" t="str">
            <v>Bas-Saint-Laurent</v>
          </cell>
          <cell r="D4156" t="str">
            <v>COOP 0928622 Ferme Bélimarc enr.</v>
          </cell>
          <cell r="E4156" t="str">
            <v>(Lily Meunier et Marc-André Bérubé)</v>
          </cell>
          <cell r="F4156" t="str">
            <v>61 rang Hauteville</v>
          </cell>
          <cell r="G4156" t="str">
            <v>Saint-Denis (de Kamouraska)</v>
          </cell>
          <cell r="H4156" t="str">
            <v>G0L2R0</v>
          </cell>
          <cell r="I4156">
            <v>0</v>
          </cell>
          <cell r="J4156">
            <v>0</v>
          </cell>
          <cell r="K4156">
            <v>3</v>
          </cell>
        </row>
        <row r="4157">
          <cell r="A4157">
            <v>1906403</v>
          </cell>
          <cell r="B4157" t="str">
            <v>01</v>
          </cell>
          <cell r="C4157" t="str">
            <v>Bas-Saint-Laurent</v>
          </cell>
          <cell r="D4157" t="str">
            <v>COOP 0928622 Marché Kamouraska ltée</v>
          </cell>
          <cell r="E4157" t="str">
            <v>Pelletier(Jean-Louis)</v>
          </cell>
          <cell r="F4157" t="str">
            <v>61 rang Hauteville</v>
          </cell>
          <cell r="G4157" t="str">
            <v>Saint-Denis (de Kamouraska)</v>
          </cell>
          <cell r="H4157" t="str">
            <v>G0L2R0</v>
          </cell>
          <cell r="I4157">
            <v>0</v>
          </cell>
          <cell r="J4157">
            <v>0</v>
          </cell>
          <cell r="K4157">
            <v>4</v>
          </cell>
          <cell r="M4157">
            <v>10</v>
          </cell>
        </row>
        <row r="4158">
          <cell r="A4158">
            <v>1906429</v>
          </cell>
          <cell r="B4158" t="str">
            <v>01</v>
          </cell>
          <cell r="C4158" t="str">
            <v>Bas-Saint-Laurent</v>
          </cell>
          <cell r="D4158" t="str">
            <v>COOP 0928622 Élevage du petit veau, S.E.N.C.</v>
          </cell>
          <cell r="E4158" t="str">
            <v>Lajoie(Isabelle Hudon et Daniel)</v>
          </cell>
          <cell r="F4158" t="str">
            <v>61 rang Hauteville</v>
          </cell>
          <cell r="G4158" t="str">
            <v>Saint-Denis (de Kamouraska)</v>
          </cell>
          <cell r="H4158" t="str">
            <v>G0L2R0</v>
          </cell>
          <cell r="I4158">
            <v>0</v>
          </cell>
          <cell r="J4158">
            <v>0</v>
          </cell>
          <cell r="K4158">
            <v>22</v>
          </cell>
          <cell r="M4158">
            <v>23</v>
          </cell>
        </row>
        <row r="4159">
          <cell r="A4159">
            <v>1906445</v>
          </cell>
          <cell r="B4159" t="str">
            <v>01</v>
          </cell>
          <cell r="C4159" t="str">
            <v>Bas-Saint-Laurent</v>
          </cell>
          <cell r="D4159" t="str">
            <v>COOP 0928622 Bruno Lapointe</v>
          </cell>
          <cell r="E4159" t="str">
            <v>Lapointe(Bruno)</v>
          </cell>
          <cell r="F4159" t="str">
            <v>61 rang Hauteville</v>
          </cell>
          <cell r="G4159" t="str">
            <v>Saint-Denis (de Kamouraska)</v>
          </cell>
          <cell r="H4159" t="str">
            <v>G0L2R0</v>
          </cell>
          <cell r="I4159">
            <v>0</v>
          </cell>
          <cell r="J4159">
            <v>0</v>
          </cell>
          <cell r="K4159">
            <v>20</v>
          </cell>
          <cell r="M4159">
            <v>7</v>
          </cell>
        </row>
        <row r="4160">
          <cell r="A4160">
            <v>1906452</v>
          </cell>
          <cell r="B4160" t="str">
            <v>01</v>
          </cell>
          <cell r="C4160" t="str">
            <v>Bas-Saint-Laurent</v>
          </cell>
          <cell r="D4160" t="str">
            <v>COOP 0928622 Alain Thériault</v>
          </cell>
          <cell r="E4160" t="str">
            <v>Thériault(Alain)</v>
          </cell>
          <cell r="F4160" t="str">
            <v>61 rang Hauteville</v>
          </cell>
          <cell r="G4160" t="str">
            <v>Saint-Denis (de Kamouraska)</v>
          </cell>
          <cell r="H4160" t="str">
            <v>G0L2R0</v>
          </cell>
          <cell r="I4160">
            <v>0</v>
          </cell>
          <cell r="J4160">
            <v>0</v>
          </cell>
          <cell r="K4160">
            <v>69</v>
          </cell>
          <cell r="M4160">
            <v>4</v>
          </cell>
        </row>
        <row r="4161">
          <cell r="A4161">
            <v>1906478</v>
          </cell>
          <cell r="B4161" t="str">
            <v>01</v>
          </cell>
          <cell r="C4161" t="str">
            <v>Bas-Saint-Laurent</v>
          </cell>
          <cell r="D4161" t="str">
            <v>COOP 0928622 9136-7813 Québec inc.</v>
          </cell>
          <cell r="F4161" t="str">
            <v>61 rang Hauteville</v>
          </cell>
          <cell r="G4161" t="str">
            <v>Saint-Denis (de Kamouraska)</v>
          </cell>
          <cell r="H4161" t="str">
            <v>G0L2R0</v>
          </cell>
          <cell r="I4161">
            <v>0</v>
          </cell>
          <cell r="J4161">
            <v>0</v>
          </cell>
          <cell r="K4161">
            <v>116</v>
          </cell>
        </row>
        <row r="4162">
          <cell r="A4162">
            <v>1906528</v>
          </cell>
          <cell r="B4162" t="str">
            <v>02</v>
          </cell>
          <cell r="C4162" t="str">
            <v>Saguenay-Lac-Saint-Jean</v>
          </cell>
          <cell r="D4162" t="str">
            <v>COOP 0969188 Sylvain Larouche</v>
          </cell>
          <cell r="F4162" t="str">
            <v>440 Lac Sébastien C.P.164</v>
          </cell>
          <cell r="G4162" t="str">
            <v>Saint-David-de-Falardeau</v>
          </cell>
          <cell r="H4162" t="str">
            <v>G0V1C0</v>
          </cell>
          <cell r="I4162">
            <v>0</v>
          </cell>
          <cell r="J4162">
            <v>0</v>
          </cell>
          <cell r="K4162">
            <v>21</v>
          </cell>
          <cell r="M4162">
            <v>21</v>
          </cell>
        </row>
        <row r="4163">
          <cell r="A4163">
            <v>1906544</v>
          </cell>
          <cell r="B4163" t="str">
            <v>14</v>
          </cell>
          <cell r="C4163" t="str">
            <v>Lanaudière</v>
          </cell>
          <cell r="D4163" t="str">
            <v>COOP 0969196 Denis Durand</v>
          </cell>
          <cell r="F4163" t="str">
            <v>420, rang St-Joseph</v>
          </cell>
          <cell r="G4163" t="str">
            <v>Saint-Adelphe</v>
          </cell>
          <cell r="H4163" t="str">
            <v>G0X2G0</v>
          </cell>
          <cell r="I4163">
            <v>0</v>
          </cell>
          <cell r="J4163">
            <v>0</v>
          </cell>
          <cell r="K4163">
            <v>10</v>
          </cell>
          <cell r="M4163">
            <v>5</v>
          </cell>
        </row>
        <row r="4164">
          <cell r="A4164">
            <v>1906551</v>
          </cell>
          <cell r="B4164" t="str">
            <v>14</v>
          </cell>
          <cell r="C4164" t="str">
            <v>Lanaudière</v>
          </cell>
          <cell r="D4164" t="str">
            <v>COOP 0969196 Ferme Aunick inc.</v>
          </cell>
          <cell r="E4164" t="str">
            <v>Durand(Denis)</v>
          </cell>
          <cell r="F4164" t="str">
            <v>420, rang St-Joseph</v>
          </cell>
          <cell r="G4164" t="str">
            <v>Saint-Adelphe</v>
          </cell>
          <cell r="H4164" t="str">
            <v>G0X2G0</v>
          </cell>
          <cell r="I4164">
            <v>0</v>
          </cell>
          <cell r="J4164">
            <v>0</v>
          </cell>
          <cell r="K4164">
            <v>200</v>
          </cell>
          <cell r="M4164">
            <v>210</v>
          </cell>
        </row>
        <row r="4165">
          <cell r="A4165">
            <v>1906593</v>
          </cell>
          <cell r="B4165" t="str">
            <v>14</v>
          </cell>
          <cell r="C4165" t="str">
            <v>Lanaudière</v>
          </cell>
          <cell r="D4165" t="str">
            <v>COOP 0969196 Eric Rivest</v>
          </cell>
          <cell r="F4165" t="str">
            <v>420, rang St-Joseph</v>
          </cell>
          <cell r="G4165" t="str">
            <v>Saint-Adelphe</v>
          </cell>
          <cell r="H4165" t="str">
            <v>G0X2G0</v>
          </cell>
          <cell r="I4165">
            <v>0</v>
          </cell>
          <cell r="J4165">
            <v>0</v>
          </cell>
          <cell r="K4165">
            <v>9</v>
          </cell>
          <cell r="M4165">
            <v>8</v>
          </cell>
        </row>
        <row r="4166">
          <cell r="A4166">
            <v>1906601</v>
          </cell>
          <cell r="B4166" t="str">
            <v>14</v>
          </cell>
          <cell r="C4166" t="str">
            <v>Lanaudière</v>
          </cell>
          <cell r="D4166" t="str">
            <v>COOP 0969196 Sylvain Payette et Louise Savard</v>
          </cell>
          <cell r="E4166" t="str">
            <v>Payette(Sylvain)</v>
          </cell>
          <cell r="F4166" t="str">
            <v>420, rang St-Joseph</v>
          </cell>
          <cell r="G4166" t="str">
            <v>Saint-Adelphe</v>
          </cell>
          <cell r="H4166" t="str">
            <v>G0X2G0</v>
          </cell>
          <cell r="I4166">
            <v>0</v>
          </cell>
          <cell r="J4166">
            <v>0</v>
          </cell>
          <cell r="K4166">
            <v>6</v>
          </cell>
          <cell r="M4166">
            <v>20</v>
          </cell>
        </row>
        <row r="4167">
          <cell r="A4167">
            <v>1906627</v>
          </cell>
          <cell r="B4167" t="str">
            <v>14</v>
          </cell>
          <cell r="C4167" t="str">
            <v>Lanaudière</v>
          </cell>
          <cell r="D4167" t="str">
            <v>COOP 0969196 Martin Drainville</v>
          </cell>
          <cell r="E4167" t="str">
            <v>Drainville(Martin)</v>
          </cell>
          <cell r="F4167" t="str">
            <v>420, rang St-Joseph</v>
          </cell>
          <cell r="G4167" t="str">
            <v>Saint-Adelphe</v>
          </cell>
          <cell r="H4167" t="str">
            <v>G0X2G0</v>
          </cell>
          <cell r="I4167">
            <v>450</v>
          </cell>
          <cell r="J4167">
            <v>7608492</v>
          </cell>
          <cell r="K4167">
            <v>49</v>
          </cell>
          <cell r="M4167">
            <v>45</v>
          </cell>
        </row>
        <row r="4168">
          <cell r="A4168">
            <v>1906635</v>
          </cell>
          <cell r="B4168" t="str">
            <v>04</v>
          </cell>
          <cell r="C4168" t="str">
            <v>Mauricie</v>
          </cell>
          <cell r="D4168" t="str">
            <v>COOP 0969196 Rhéaume Allaire</v>
          </cell>
          <cell r="F4168" t="str">
            <v>420, rang St-Joseph</v>
          </cell>
          <cell r="G4168" t="str">
            <v>Saint-Adelphe</v>
          </cell>
          <cell r="H4168" t="str">
            <v>G0X2G0</v>
          </cell>
          <cell r="I4168">
            <v>0</v>
          </cell>
          <cell r="J4168">
            <v>0</v>
          </cell>
          <cell r="K4168">
            <v>33</v>
          </cell>
          <cell r="M4168">
            <v>33</v>
          </cell>
        </row>
        <row r="4169">
          <cell r="A4169">
            <v>1906643</v>
          </cell>
          <cell r="B4169" t="str">
            <v>04</v>
          </cell>
          <cell r="C4169" t="str">
            <v>Mauricie</v>
          </cell>
          <cell r="D4169" t="str">
            <v>COOP 0969196 Jean-France Thiffault</v>
          </cell>
          <cell r="E4169" t="str">
            <v>Thiffault(Jean-France)</v>
          </cell>
          <cell r="F4169" t="str">
            <v>420, rang St-Joseph</v>
          </cell>
          <cell r="G4169" t="str">
            <v>Saint-Adelphe</v>
          </cell>
          <cell r="H4169" t="str">
            <v>G0X2G0</v>
          </cell>
          <cell r="I4169">
            <v>0</v>
          </cell>
          <cell r="J4169">
            <v>0</v>
          </cell>
          <cell r="K4169">
            <v>16</v>
          </cell>
          <cell r="M4169">
            <v>14</v>
          </cell>
        </row>
        <row r="4170">
          <cell r="A4170">
            <v>1906668</v>
          </cell>
          <cell r="B4170" t="str">
            <v>04</v>
          </cell>
          <cell r="C4170" t="str">
            <v>Mauricie</v>
          </cell>
          <cell r="D4170" t="str">
            <v>COOP 0969196 Daniel Desbiens</v>
          </cell>
          <cell r="F4170" t="str">
            <v>420, rang St-Joseph</v>
          </cell>
          <cell r="G4170" t="str">
            <v>Saint-Adelphe</v>
          </cell>
          <cell r="H4170" t="str">
            <v>G0X2G0</v>
          </cell>
          <cell r="I4170">
            <v>0</v>
          </cell>
          <cell r="J4170">
            <v>0</v>
          </cell>
          <cell r="K4170">
            <v>67</v>
          </cell>
          <cell r="M4170">
            <v>20</v>
          </cell>
        </row>
        <row r="4171">
          <cell r="A4171">
            <v>1906676</v>
          </cell>
          <cell r="B4171" t="str">
            <v>04</v>
          </cell>
          <cell r="C4171" t="str">
            <v>Mauricie</v>
          </cell>
          <cell r="D4171" t="str">
            <v>COOP 0969196 Claude Gagnon</v>
          </cell>
          <cell r="F4171" t="str">
            <v>420, rang St-Joseph</v>
          </cell>
          <cell r="G4171" t="str">
            <v>Saint-Adelphe</v>
          </cell>
          <cell r="H4171" t="str">
            <v>G0X2G0</v>
          </cell>
          <cell r="I4171">
            <v>819</v>
          </cell>
          <cell r="J4171">
            <v>5238701</v>
          </cell>
          <cell r="K4171">
            <v>17</v>
          </cell>
        </row>
        <row r="4172">
          <cell r="A4172">
            <v>1906692</v>
          </cell>
          <cell r="B4172" t="str">
            <v>14</v>
          </cell>
          <cell r="C4172" t="str">
            <v>Lanaudière</v>
          </cell>
          <cell r="D4172" t="str">
            <v>COOP 0969196 9087-4157 Québec inc.</v>
          </cell>
          <cell r="E4172" t="str">
            <v>Parent(Michel)</v>
          </cell>
          <cell r="F4172" t="str">
            <v>420, rang St-Joseph</v>
          </cell>
          <cell r="G4172" t="str">
            <v>Saint-Adelphe</v>
          </cell>
          <cell r="H4172" t="str">
            <v>G0X2G0</v>
          </cell>
          <cell r="I4172">
            <v>0</v>
          </cell>
          <cell r="J4172">
            <v>0</v>
          </cell>
          <cell r="K4172">
            <v>6</v>
          </cell>
          <cell r="M4172">
            <v>3</v>
          </cell>
        </row>
        <row r="4173">
          <cell r="A4173">
            <v>1906718</v>
          </cell>
          <cell r="B4173" t="str">
            <v>04</v>
          </cell>
          <cell r="C4173" t="str">
            <v>Mauricie</v>
          </cell>
          <cell r="D4173" t="str">
            <v>COOP 0969196 André Naud</v>
          </cell>
          <cell r="F4173" t="str">
            <v>420, rang St-Joseph</v>
          </cell>
          <cell r="G4173" t="str">
            <v>Saint-Adelphe</v>
          </cell>
          <cell r="H4173" t="str">
            <v>G0X2G0</v>
          </cell>
          <cell r="I4173">
            <v>0</v>
          </cell>
          <cell r="J4173">
            <v>0</v>
          </cell>
          <cell r="K4173">
            <v>6</v>
          </cell>
          <cell r="M4173">
            <v>6</v>
          </cell>
        </row>
        <row r="4174">
          <cell r="A4174">
            <v>1906726</v>
          </cell>
          <cell r="B4174" t="str">
            <v>14</v>
          </cell>
          <cell r="C4174" t="str">
            <v>Lanaudière</v>
          </cell>
          <cell r="D4174" t="str">
            <v>COOP 0969196 Ferme Silwa</v>
          </cell>
          <cell r="E4174" t="str">
            <v>Englis(Walter Ellenberger et Simone)</v>
          </cell>
          <cell r="F4174" t="str">
            <v>420, rang St-Joseph</v>
          </cell>
          <cell r="G4174" t="str">
            <v>Saint-Adelphe</v>
          </cell>
          <cell r="H4174" t="str">
            <v>G0X2G0</v>
          </cell>
          <cell r="I4174">
            <v>0</v>
          </cell>
          <cell r="J4174">
            <v>0</v>
          </cell>
          <cell r="K4174">
            <v>10</v>
          </cell>
          <cell r="M4174">
            <v>29</v>
          </cell>
        </row>
        <row r="4175">
          <cell r="A4175">
            <v>1906767</v>
          </cell>
          <cell r="B4175" t="str">
            <v>03</v>
          </cell>
          <cell r="C4175" t="str">
            <v>Capitale-Nationale</v>
          </cell>
          <cell r="D4175" t="str">
            <v>COOP 0969196 CRSAD</v>
          </cell>
          <cell r="E4175" t="str">
            <v>Baril(Pierre)</v>
          </cell>
          <cell r="F4175" t="str">
            <v>420, rang St-Joseph</v>
          </cell>
          <cell r="G4175" t="str">
            <v>Saint-Adelphe</v>
          </cell>
          <cell r="H4175" t="str">
            <v>G0X2G0</v>
          </cell>
          <cell r="I4175">
            <v>418</v>
          </cell>
          <cell r="J4175">
            <v>2863353</v>
          </cell>
          <cell r="K4175">
            <v>51</v>
          </cell>
          <cell r="M4175">
            <v>49</v>
          </cell>
        </row>
        <row r="4176">
          <cell r="A4176">
            <v>1906775</v>
          </cell>
          <cell r="B4176" t="str">
            <v>14</v>
          </cell>
          <cell r="C4176" t="str">
            <v>Lanaudière</v>
          </cell>
          <cell r="D4176" t="str">
            <v>COOP 0969196 Jean-Claude Desrosiers</v>
          </cell>
          <cell r="F4176" t="str">
            <v>420, rang St-Joseph</v>
          </cell>
          <cell r="G4176" t="str">
            <v>Saint-Adelphe</v>
          </cell>
          <cell r="H4176" t="str">
            <v>G0X2G0</v>
          </cell>
          <cell r="I4176">
            <v>0</v>
          </cell>
          <cell r="J4176">
            <v>0</v>
          </cell>
          <cell r="K4176">
            <v>10</v>
          </cell>
          <cell r="M4176">
            <v>10</v>
          </cell>
        </row>
        <row r="4177">
          <cell r="A4177">
            <v>1906791</v>
          </cell>
          <cell r="B4177" t="str">
            <v>11</v>
          </cell>
          <cell r="C4177" t="str">
            <v>Gaspésie-Iles-de-la-Madeleine</v>
          </cell>
          <cell r="D4177" t="str">
            <v>COOP 0969212 Bernard Berthelot</v>
          </cell>
          <cell r="F4177" t="str">
            <v>543A, boulevar Perron</v>
          </cell>
          <cell r="G4177" t="str">
            <v>Maria</v>
          </cell>
          <cell r="H4177" t="str">
            <v>G0C1Y0</v>
          </cell>
          <cell r="I4177">
            <v>0</v>
          </cell>
          <cell r="J4177">
            <v>0</v>
          </cell>
          <cell r="K4177">
            <v>52</v>
          </cell>
          <cell r="M4177">
            <v>49</v>
          </cell>
        </row>
        <row r="4178">
          <cell r="A4178">
            <v>1906809</v>
          </cell>
          <cell r="B4178" t="str">
            <v>11</v>
          </cell>
          <cell r="C4178" t="str">
            <v>Gaspésie-Iles-de-la-Madeleine</v>
          </cell>
          <cell r="D4178" t="str">
            <v>COOP 0969212 Lorenzo Athot</v>
          </cell>
          <cell r="F4178" t="str">
            <v>543A, boulevar Perron</v>
          </cell>
          <cell r="G4178" t="str">
            <v>Maria</v>
          </cell>
          <cell r="H4178" t="str">
            <v>G0C1Y0</v>
          </cell>
          <cell r="I4178">
            <v>0</v>
          </cell>
          <cell r="J4178">
            <v>0</v>
          </cell>
          <cell r="K4178">
            <v>32</v>
          </cell>
          <cell r="M4178">
            <v>31</v>
          </cell>
        </row>
        <row r="4179">
          <cell r="A4179">
            <v>1906841</v>
          </cell>
          <cell r="B4179" t="str">
            <v>11</v>
          </cell>
          <cell r="C4179" t="str">
            <v>Gaspésie-Iles-de-la-Madeleine</v>
          </cell>
          <cell r="D4179" t="str">
            <v>COOP 0969212 Billie Meredith &amp; Darlene Milligan</v>
          </cell>
          <cell r="E4179" t="str">
            <v>Milligan(Billie Meredith &amp; Darlene)</v>
          </cell>
          <cell r="F4179" t="str">
            <v>543A, boulevar Perron</v>
          </cell>
          <cell r="G4179" t="str">
            <v>Maria</v>
          </cell>
          <cell r="H4179" t="str">
            <v>G0C1Y0</v>
          </cell>
          <cell r="I4179">
            <v>0</v>
          </cell>
          <cell r="J4179">
            <v>0</v>
          </cell>
          <cell r="K4179">
            <v>6</v>
          </cell>
          <cell r="M4179">
            <v>3</v>
          </cell>
        </row>
        <row r="4180">
          <cell r="A4180">
            <v>1906858</v>
          </cell>
          <cell r="B4180" t="str">
            <v>11</v>
          </cell>
          <cell r="C4180" t="str">
            <v>Gaspésie-Iles-de-la-Madeleine</v>
          </cell>
          <cell r="D4180" t="str">
            <v>COOP 0969212 Jean-François Nicolas</v>
          </cell>
          <cell r="F4180" t="str">
            <v>543A, boulevar Perron</v>
          </cell>
          <cell r="G4180" t="str">
            <v>Maria</v>
          </cell>
          <cell r="H4180" t="str">
            <v>G0C1Y0</v>
          </cell>
          <cell r="I4180">
            <v>0</v>
          </cell>
          <cell r="J4180">
            <v>0</v>
          </cell>
          <cell r="K4180">
            <v>9</v>
          </cell>
          <cell r="M4180">
            <v>7</v>
          </cell>
        </row>
        <row r="4181">
          <cell r="A4181">
            <v>1906874</v>
          </cell>
          <cell r="B4181" t="str">
            <v>11</v>
          </cell>
          <cell r="C4181" t="str">
            <v>Gaspésie-Iles-de-la-Madeleine</v>
          </cell>
          <cell r="D4181" t="str">
            <v>COOP 0969212 Allen Willett</v>
          </cell>
          <cell r="F4181" t="str">
            <v>543A, boulevar Perron</v>
          </cell>
          <cell r="G4181" t="str">
            <v>Maria</v>
          </cell>
          <cell r="H4181" t="str">
            <v>G0C1Y0</v>
          </cell>
          <cell r="I4181">
            <v>0</v>
          </cell>
          <cell r="J4181">
            <v>0</v>
          </cell>
          <cell r="K4181">
            <v>89</v>
          </cell>
          <cell r="M4181">
            <v>89</v>
          </cell>
        </row>
        <row r="4182">
          <cell r="A4182">
            <v>1906882</v>
          </cell>
          <cell r="B4182" t="str">
            <v>11</v>
          </cell>
          <cell r="C4182" t="str">
            <v>Gaspésie-Iles-de-la-Madeleine</v>
          </cell>
          <cell r="D4182" t="str">
            <v>COOP 0969212 Ferme Frajole enr.</v>
          </cell>
          <cell r="E4182" t="str">
            <v>Lemieux(Francis)</v>
          </cell>
          <cell r="F4182" t="str">
            <v>543A, boulevar Perron</v>
          </cell>
          <cell r="G4182" t="str">
            <v>Maria</v>
          </cell>
          <cell r="H4182" t="str">
            <v>G0C1Y0</v>
          </cell>
          <cell r="I4182">
            <v>0</v>
          </cell>
          <cell r="J4182">
            <v>0</v>
          </cell>
          <cell r="K4182">
            <v>21</v>
          </cell>
          <cell r="M4182">
            <v>23</v>
          </cell>
        </row>
        <row r="4183">
          <cell r="A4183">
            <v>1906890</v>
          </cell>
          <cell r="B4183" t="str">
            <v>11</v>
          </cell>
          <cell r="C4183" t="str">
            <v>Gaspésie-Iles-de-la-Madeleine</v>
          </cell>
          <cell r="D4183" t="str">
            <v>COOP 0969212 Frédérick Leblanc</v>
          </cell>
          <cell r="F4183" t="str">
            <v>543A, boulevar Perron</v>
          </cell>
          <cell r="G4183" t="str">
            <v>Maria</v>
          </cell>
          <cell r="H4183" t="str">
            <v>G0C1Y0</v>
          </cell>
          <cell r="I4183">
            <v>0</v>
          </cell>
          <cell r="J4183">
            <v>0</v>
          </cell>
          <cell r="K4183">
            <v>6</v>
          </cell>
          <cell r="M4183">
            <v>9</v>
          </cell>
        </row>
        <row r="4184">
          <cell r="A4184">
            <v>1906924</v>
          </cell>
          <cell r="B4184" t="str">
            <v>11</v>
          </cell>
          <cell r="C4184" t="str">
            <v>Gaspésie-Iles-de-la-Madeleine</v>
          </cell>
          <cell r="D4184" t="str">
            <v>COOP 0969212 Ferme Bay Side enr.</v>
          </cell>
          <cell r="E4184" t="str">
            <v>Hayes(Paul)</v>
          </cell>
          <cell r="F4184" t="str">
            <v>543A, boulevar Perron</v>
          </cell>
          <cell r="G4184" t="str">
            <v>Maria</v>
          </cell>
          <cell r="H4184" t="str">
            <v>G0C1Y0</v>
          </cell>
          <cell r="I4184">
            <v>0</v>
          </cell>
          <cell r="J4184">
            <v>0</v>
          </cell>
          <cell r="K4184">
            <v>45</v>
          </cell>
          <cell r="M4184">
            <v>51</v>
          </cell>
        </row>
        <row r="4185">
          <cell r="A4185">
            <v>1906932</v>
          </cell>
          <cell r="B4185" t="str">
            <v>11</v>
          </cell>
          <cell r="C4185" t="str">
            <v>Gaspésie-Iles-de-la-Madeleine</v>
          </cell>
          <cell r="D4185" t="str">
            <v>COOP 0969212 Normand Boudreau</v>
          </cell>
          <cell r="F4185" t="str">
            <v>543A, boulevar Perron</v>
          </cell>
          <cell r="G4185" t="str">
            <v>Maria</v>
          </cell>
          <cell r="H4185" t="str">
            <v>G0C1Y0</v>
          </cell>
          <cell r="I4185">
            <v>0</v>
          </cell>
          <cell r="J4185">
            <v>0</v>
          </cell>
          <cell r="K4185">
            <v>14</v>
          </cell>
          <cell r="M4185">
            <v>16</v>
          </cell>
        </row>
        <row r="4186">
          <cell r="A4186">
            <v>1906940</v>
          </cell>
          <cell r="B4186" t="str">
            <v>11</v>
          </cell>
          <cell r="C4186" t="str">
            <v>Gaspésie-Iles-de-la-Madeleine</v>
          </cell>
          <cell r="D4186" t="str">
            <v>COOP 0969212 Tommy Cyr</v>
          </cell>
          <cell r="F4186" t="str">
            <v>543A, boulevar Perron</v>
          </cell>
          <cell r="G4186" t="str">
            <v>Maria</v>
          </cell>
          <cell r="H4186" t="str">
            <v>G0C1Y0</v>
          </cell>
          <cell r="I4186">
            <v>0</v>
          </cell>
          <cell r="J4186">
            <v>0</v>
          </cell>
          <cell r="K4186">
            <v>21</v>
          </cell>
          <cell r="M4186">
            <v>8</v>
          </cell>
        </row>
        <row r="4187">
          <cell r="A4187">
            <v>1906957</v>
          </cell>
          <cell r="B4187" t="str">
            <v>11</v>
          </cell>
          <cell r="C4187" t="str">
            <v>Gaspésie-Iles-de-la-Madeleine</v>
          </cell>
          <cell r="D4187" t="str">
            <v>COOP 0969212 Ferme Lepage et Frères enr.</v>
          </cell>
          <cell r="E4187" t="str">
            <v>Lepage(Jacques et Denis)</v>
          </cell>
          <cell r="F4187" t="str">
            <v>543A, boulevar Perron</v>
          </cell>
          <cell r="G4187" t="str">
            <v>Maria</v>
          </cell>
          <cell r="H4187" t="str">
            <v>G0C1Y0</v>
          </cell>
          <cell r="I4187">
            <v>0</v>
          </cell>
          <cell r="J4187">
            <v>0</v>
          </cell>
          <cell r="K4187">
            <v>17</v>
          </cell>
          <cell r="M4187">
            <v>25</v>
          </cell>
        </row>
        <row r="4188">
          <cell r="A4188">
            <v>1906965</v>
          </cell>
          <cell r="B4188" t="str">
            <v>11</v>
          </cell>
          <cell r="C4188" t="str">
            <v>Gaspésie-Iles-de-la-Madeleine</v>
          </cell>
          <cell r="D4188" t="str">
            <v>COOP 0969212 Ferme du Ruisseau Jaune enr.</v>
          </cell>
          <cell r="E4188" t="str">
            <v>Poirier(Roland)</v>
          </cell>
          <cell r="F4188" t="str">
            <v>543A, boulevar Perron</v>
          </cell>
          <cell r="G4188" t="str">
            <v>Maria</v>
          </cell>
          <cell r="H4188" t="str">
            <v>G0C1Y0</v>
          </cell>
          <cell r="I4188">
            <v>0</v>
          </cell>
          <cell r="J4188">
            <v>0</v>
          </cell>
          <cell r="K4188">
            <v>26</v>
          </cell>
          <cell r="M4188">
            <v>25</v>
          </cell>
        </row>
        <row r="4189">
          <cell r="A4189">
            <v>1906973</v>
          </cell>
          <cell r="B4189" t="str">
            <v>11</v>
          </cell>
          <cell r="C4189" t="str">
            <v>Gaspésie-Iles-de-la-Madeleine</v>
          </cell>
          <cell r="D4189" t="str">
            <v>COOP 0969212 Ferme Blais enr.</v>
          </cell>
          <cell r="E4189" t="str">
            <v>Blais(Francine Pelletier et Arthur)</v>
          </cell>
          <cell r="F4189" t="str">
            <v>543A, boulevar Perron</v>
          </cell>
          <cell r="G4189" t="str">
            <v>Maria</v>
          </cell>
          <cell r="H4189" t="str">
            <v>G0C1Y0</v>
          </cell>
          <cell r="I4189">
            <v>0</v>
          </cell>
          <cell r="J4189">
            <v>0</v>
          </cell>
          <cell r="K4189">
            <v>16</v>
          </cell>
          <cell r="M4189">
            <v>13</v>
          </cell>
        </row>
        <row r="4190">
          <cell r="A4190">
            <v>1907013</v>
          </cell>
          <cell r="B4190" t="str">
            <v>11</v>
          </cell>
          <cell r="C4190" t="str">
            <v>Gaspésie-Iles-de-la-Madeleine</v>
          </cell>
          <cell r="D4190" t="str">
            <v>COOP 0969212 Marc Landry</v>
          </cell>
          <cell r="F4190" t="str">
            <v>543A, boulevar Perron</v>
          </cell>
          <cell r="G4190" t="str">
            <v>Maria</v>
          </cell>
          <cell r="H4190" t="str">
            <v>G0C1Y0</v>
          </cell>
          <cell r="I4190">
            <v>0</v>
          </cell>
          <cell r="J4190">
            <v>0</v>
          </cell>
          <cell r="K4190">
            <v>12</v>
          </cell>
          <cell r="M4190">
            <v>12</v>
          </cell>
        </row>
        <row r="4191">
          <cell r="A4191">
            <v>1907039</v>
          </cell>
          <cell r="B4191" t="str">
            <v>11</v>
          </cell>
          <cell r="C4191" t="str">
            <v>Gaspésie-Iles-de-la-Madeleine</v>
          </cell>
          <cell r="D4191" t="str">
            <v>COOP 0969212 Ferme Éole enr.</v>
          </cell>
          <cell r="E4191" t="str">
            <v>Gauthier(René)</v>
          </cell>
          <cell r="F4191" t="str">
            <v>543A, boulevar Perron</v>
          </cell>
          <cell r="G4191" t="str">
            <v>Maria</v>
          </cell>
          <cell r="H4191" t="str">
            <v>G0C1Y0</v>
          </cell>
          <cell r="I4191">
            <v>0</v>
          </cell>
          <cell r="J4191">
            <v>0</v>
          </cell>
          <cell r="K4191">
            <v>11</v>
          </cell>
          <cell r="M4191">
            <v>12</v>
          </cell>
        </row>
        <row r="4192">
          <cell r="A4192">
            <v>1907252</v>
          </cell>
          <cell r="B4192" t="str">
            <v>17</v>
          </cell>
          <cell r="C4192" t="str">
            <v>Centre-du-Québec</v>
          </cell>
          <cell r="D4192" t="str">
            <v>COOP 0969246 Luc Yergeau</v>
          </cell>
          <cell r="F4192" t="str">
            <v>861, rang 7</v>
          </cell>
          <cell r="G4192" t="str">
            <v>Wickham</v>
          </cell>
          <cell r="H4192" t="str">
            <v>J0C1S0</v>
          </cell>
          <cell r="I4192">
            <v>0</v>
          </cell>
          <cell r="J4192">
            <v>0</v>
          </cell>
          <cell r="K4192">
            <v>6</v>
          </cell>
        </row>
        <row r="4193">
          <cell r="A4193">
            <v>1907286</v>
          </cell>
          <cell r="B4193" t="str">
            <v>17</v>
          </cell>
          <cell r="C4193" t="str">
            <v>Centre-du-Québec</v>
          </cell>
          <cell r="D4193" t="str">
            <v>COOP 0969246 Lionel Noble</v>
          </cell>
          <cell r="F4193" t="str">
            <v>861, rang 7</v>
          </cell>
          <cell r="G4193" t="str">
            <v>Wickham</v>
          </cell>
          <cell r="H4193" t="str">
            <v>J0C1S0</v>
          </cell>
          <cell r="I4193">
            <v>0</v>
          </cell>
          <cell r="J4193">
            <v>0</v>
          </cell>
          <cell r="K4193">
            <v>13</v>
          </cell>
        </row>
        <row r="4194">
          <cell r="A4194">
            <v>1907294</v>
          </cell>
          <cell r="B4194" t="str">
            <v>17</v>
          </cell>
          <cell r="C4194" t="str">
            <v>Centre-du-Québec</v>
          </cell>
          <cell r="D4194" t="str">
            <v>COOP 0969246 Ferme G.C. SENC</v>
          </cell>
          <cell r="E4194" t="str">
            <v>McNicoll(Ghislain)</v>
          </cell>
          <cell r="F4194" t="str">
            <v>861, rang 7</v>
          </cell>
          <cell r="G4194" t="str">
            <v>Wickham</v>
          </cell>
          <cell r="H4194" t="str">
            <v>J0C1S0</v>
          </cell>
          <cell r="I4194">
            <v>0</v>
          </cell>
          <cell r="J4194">
            <v>0</v>
          </cell>
          <cell r="K4194">
            <v>71</v>
          </cell>
        </row>
        <row r="4195">
          <cell r="A4195">
            <v>1907302</v>
          </cell>
          <cell r="B4195" t="str">
            <v>17</v>
          </cell>
          <cell r="C4195" t="str">
            <v>Centre-du-Québec</v>
          </cell>
          <cell r="D4195" t="str">
            <v>COOP 0969246 Bédard André et Marc</v>
          </cell>
          <cell r="E4195" t="str">
            <v>Bédard(André)</v>
          </cell>
          <cell r="F4195" t="str">
            <v>861, rang 7</v>
          </cell>
          <cell r="G4195" t="str">
            <v>Wickham</v>
          </cell>
          <cell r="H4195" t="str">
            <v>J0C1S0</v>
          </cell>
          <cell r="I4195">
            <v>0</v>
          </cell>
          <cell r="J4195">
            <v>0</v>
          </cell>
          <cell r="K4195">
            <v>94</v>
          </cell>
          <cell r="M4195">
            <v>37</v>
          </cell>
        </row>
        <row r="4196">
          <cell r="A4196">
            <v>1907310</v>
          </cell>
          <cell r="B4196" t="str">
            <v>17</v>
          </cell>
          <cell r="C4196" t="str">
            <v>Centre-du-Québec</v>
          </cell>
          <cell r="D4196" t="str">
            <v>COOP 0969246 Blais Dany &amp; Simard Mario</v>
          </cell>
          <cell r="E4196" t="str">
            <v>Simard(Mario)</v>
          </cell>
          <cell r="F4196" t="str">
            <v>861, rang 7</v>
          </cell>
          <cell r="G4196" t="str">
            <v>Wickham</v>
          </cell>
          <cell r="H4196" t="str">
            <v>J0C1S0</v>
          </cell>
          <cell r="I4196">
            <v>0</v>
          </cell>
          <cell r="J4196">
            <v>0</v>
          </cell>
          <cell r="K4196">
            <v>10</v>
          </cell>
        </row>
        <row r="4197">
          <cell r="A4197">
            <v>1907336</v>
          </cell>
          <cell r="B4197" t="str">
            <v>17</v>
          </cell>
          <cell r="C4197" t="str">
            <v>Centre-du-Québec</v>
          </cell>
          <cell r="D4197" t="str">
            <v>COOP 0969246 Sylvain Charpentier</v>
          </cell>
          <cell r="F4197" t="str">
            <v>861, rang 7</v>
          </cell>
          <cell r="G4197" t="str">
            <v>Wickham</v>
          </cell>
          <cell r="H4197" t="str">
            <v>J0C1S0</v>
          </cell>
          <cell r="I4197">
            <v>0</v>
          </cell>
          <cell r="J4197">
            <v>0</v>
          </cell>
          <cell r="K4197">
            <v>5</v>
          </cell>
          <cell r="M4197">
            <v>3</v>
          </cell>
        </row>
        <row r="4198">
          <cell r="A4198">
            <v>1907351</v>
          </cell>
          <cell r="B4198" t="str">
            <v>05</v>
          </cell>
          <cell r="C4198" t="str">
            <v>Estrie</v>
          </cell>
          <cell r="D4198" t="str">
            <v>COOP 0969246 Gaston Grondin</v>
          </cell>
          <cell r="F4198" t="str">
            <v>861, rang 7</v>
          </cell>
          <cell r="G4198" t="str">
            <v>Wickham</v>
          </cell>
          <cell r="H4198" t="str">
            <v>J0C1S0</v>
          </cell>
          <cell r="I4198">
            <v>0</v>
          </cell>
          <cell r="J4198">
            <v>0</v>
          </cell>
          <cell r="K4198">
            <v>47</v>
          </cell>
          <cell r="M4198">
            <v>35</v>
          </cell>
        </row>
        <row r="4199">
          <cell r="A4199">
            <v>1907377</v>
          </cell>
          <cell r="B4199" t="str">
            <v>17</v>
          </cell>
          <cell r="C4199" t="str">
            <v>Centre-du-Québec</v>
          </cell>
          <cell r="D4199" t="str">
            <v>COOP 0969246 Gaétan Giroux</v>
          </cell>
          <cell r="F4199" t="str">
            <v>861, rang 7</v>
          </cell>
          <cell r="G4199" t="str">
            <v>Wickham</v>
          </cell>
          <cell r="H4199" t="str">
            <v>J0C1S0</v>
          </cell>
          <cell r="I4199">
            <v>0</v>
          </cell>
          <cell r="J4199">
            <v>0</v>
          </cell>
          <cell r="K4199">
            <v>12</v>
          </cell>
        </row>
        <row r="4200">
          <cell r="A4200">
            <v>1907401</v>
          </cell>
          <cell r="B4200" t="str">
            <v>17</v>
          </cell>
          <cell r="C4200" t="str">
            <v>Centre-du-Québec</v>
          </cell>
          <cell r="D4200" t="str">
            <v>COOP 0969246 Mario Pilon</v>
          </cell>
          <cell r="F4200" t="str">
            <v>861, rang 7</v>
          </cell>
          <cell r="G4200" t="str">
            <v>Wickham</v>
          </cell>
          <cell r="H4200" t="str">
            <v>J0C1S0</v>
          </cell>
          <cell r="I4200">
            <v>0</v>
          </cell>
          <cell r="J4200">
            <v>0</v>
          </cell>
          <cell r="K4200">
            <v>15</v>
          </cell>
        </row>
        <row r="4201">
          <cell r="A4201">
            <v>1907476</v>
          </cell>
          <cell r="B4201" t="str">
            <v>08</v>
          </cell>
          <cell r="C4201" t="str">
            <v>Abitibi-Témiscamingue</v>
          </cell>
          <cell r="D4201" t="str">
            <v>COOP 1499904 Jacques Goulet</v>
          </cell>
          <cell r="F4201" t="str">
            <v>263, 1re Avenue Ouest</v>
          </cell>
          <cell r="G4201" t="str">
            <v>Amos</v>
          </cell>
          <cell r="H4201" t="str">
            <v>J9T1V1</v>
          </cell>
          <cell r="I4201">
            <v>0</v>
          </cell>
          <cell r="J4201">
            <v>0</v>
          </cell>
          <cell r="K4201">
            <v>320</v>
          </cell>
          <cell r="M4201">
            <v>360</v>
          </cell>
        </row>
        <row r="4202">
          <cell r="A4202">
            <v>1907484</v>
          </cell>
          <cell r="B4202" t="str">
            <v>08</v>
          </cell>
          <cell r="C4202" t="str">
            <v>Abitibi-Témiscamingue</v>
          </cell>
          <cell r="D4202" t="str">
            <v>COOP 1499904 Raymond Chartrand</v>
          </cell>
          <cell r="F4202" t="str">
            <v>263, 1re Avenue Ouest</v>
          </cell>
          <cell r="G4202" t="str">
            <v>Amos</v>
          </cell>
          <cell r="H4202" t="str">
            <v>J9T1V1</v>
          </cell>
          <cell r="I4202">
            <v>0</v>
          </cell>
          <cell r="J4202">
            <v>0</v>
          </cell>
          <cell r="K4202">
            <v>12</v>
          </cell>
        </row>
        <row r="4203">
          <cell r="A4203">
            <v>1907500</v>
          </cell>
          <cell r="B4203" t="str">
            <v>08</v>
          </cell>
          <cell r="C4203" t="str">
            <v>Abitibi-Témiscamingue</v>
          </cell>
          <cell r="D4203" t="str">
            <v>COOP 1499904 Alain Lecomte</v>
          </cell>
          <cell r="F4203" t="str">
            <v>263, 1re Avenue Ouest</v>
          </cell>
          <cell r="G4203" t="str">
            <v>Amos</v>
          </cell>
          <cell r="H4203" t="str">
            <v>J9T1V1</v>
          </cell>
          <cell r="I4203">
            <v>0</v>
          </cell>
          <cell r="J4203">
            <v>0</v>
          </cell>
          <cell r="K4203">
            <v>3</v>
          </cell>
        </row>
        <row r="4204">
          <cell r="A4204">
            <v>1907518</v>
          </cell>
          <cell r="B4204" t="str">
            <v>08</v>
          </cell>
          <cell r="C4204" t="str">
            <v>Abitibi-Témiscamingue</v>
          </cell>
          <cell r="D4204" t="str">
            <v>COOP 1499904 Ferme Boisvert SENC</v>
          </cell>
          <cell r="E4204" t="str">
            <v>Boisver(Marie-Anna Noel,Louis-Serge)</v>
          </cell>
          <cell r="F4204" t="str">
            <v>263, 1re Avenue Ouest</v>
          </cell>
          <cell r="G4204" t="str">
            <v>Amos</v>
          </cell>
          <cell r="H4204" t="str">
            <v>J9T1V1</v>
          </cell>
          <cell r="I4204">
            <v>0</v>
          </cell>
          <cell r="J4204">
            <v>0</v>
          </cell>
          <cell r="K4204">
            <v>115</v>
          </cell>
        </row>
        <row r="4205">
          <cell r="A4205">
            <v>1907526</v>
          </cell>
          <cell r="B4205" t="str">
            <v>08</v>
          </cell>
          <cell r="C4205" t="str">
            <v>Abitibi-Témiscamingue</v>
          </cell>
          <cell r="D4205" t="str">
            <v>COOP 1499904 Darcy Breton</v>
          </cell>
          <cell r="F4205" t="str">
            <v>263, 1re Avenue Ouest</v>
          </cell>
          <cell r="G4205" t="str">
            <v>Amos</v>
          </cell>
          <cell r="H4205" t="str">
            <v>J9T1V1</v>
          </cell>
          <cell r="I4205">
            <v>0</v>
          </cell>
          <cell r="J4205">
            <v>0</v>
          </cell>
          <cell r="K4205">
            <v>25</v>
          </cell>
          <cell r="M4205">
            <v>12</v>
          </cell>
        </row>
        <row r="4206">
          <cell r="A4206">
            <v>1907534</v>
          </cell>
          <cell r="B4206" t="str">
            <v>08</v>
          </cell>
          <cell r="C4206" t="str">
            <v>Abitibi-Témiscamingue</v>
          </cell>
          <cell r="D4206" t="str">
            <v>COOP 1499904 Ferme Desrosiers &amp; Fils</v>
          </cell>
          <cell r="E4206" t="str">
            <v>Desrosiers(Robert et Francis)</v>
          </cell>
          <cell r="F4206" t="str">
            <v>263, 1re Avenue Ouest</v>
          </cell>
          <cell r="G4206" t="str">
            <v>Amos</v>
          </cell>
          <cell r="H4206" t="str">
            <v>J9T1V1</v>
          </cell>
          <cell r="I4206">
            <v>0</v>
          </cell>
          <cell r="J4206">
            <v>0</v>
          </cell>
          <cell r="K4206">
            <v>24</v>
          </cell>
          <cell r="M4206">
            <v>24</v>
          </cell>
        </row>
        <row r="4207">
          <cell r="A4207">
            <v>1907567</v>
          </cell>
          <cell r="B4207" t="str">
            <v>08</v>
          </cell>
          <cell r="C4207" t="str">
            <v>Abitibi-Témiscamingue</v>
          </cell>
          <cell r="D4207" t="str">
            <v>COOP 1499904 Yvan Dubreuil</v>
          </cell>
          <cell r="F4207" t="str">
            <v>263, 1re Avenue Ouest</v>
          </cell>
          <cell r="G4207" t="str">
            <v>Amos</v>
          </cell>
          <cell r="H4207" t="str">
            <v>J9T1V1</v>
          </cell>
          <cell r="I4207">
            <v>0</v>
          </cell>
          <cell r="J4207">
            <v>0</v>
          </cell>
          <cell r="K4207">
            <v>62</v>
          </cell>
          <cell r="M4207">
            <v>68</v>
          </cell>
        </row>
        <row r="4208">
          <cell r="A4208">
            <v>1907591</v>
          </cell>
          <cell r="B4208" t="str">
            <v>08</v>
          </cell>
          <cell r="C4208" t="str">
            <v>Abitibi-Témiscamingue</v>
          </cell>
          <cell r="D4208" t="str">
            <v>COOP 1499904 Vincent Boisvert</v>
          </cell>
          <cell r="F4208" t="str">
            <v>263, 1re Avenue Ouest</v>
          </cell>
          <cell r="G4208" t="str">
            <v>Amos</v>
          </cell>
          <cell r="H4208" t="str">
            <v>J9T1V1</v>
          </cell>
          <cell r="I4208">
            <v>0</v>
          </cell>
          <cell r="J4208">
            <v>0</v>
          </cell>
          <cell r="K4208">
            <v>24</v>
          </cell>
          <cell r="M4208">
            <v>22</v>
          </cell>
        </row>
        <row r="4209">
          <cell r="A4209">
            <v>1907609</v>
          </cell>
          <cell r="B4209" t="str">
            <v>08</v>
          </cell>
          <cell r="C4209" t="str">
            <v>Abitibi-Témiscamingue</v>
          </cell>
          <cell r="D4209" t="str">
            <v>COOP 1499904 Michel Savard</v>
          </cell>
          <cell r="F4209" t="str">
            <v>263, 1re Avenue Ouest</v>
          </cell>
          <cell r="G4209" t="str">
            <v>Amos</v>
          </cell>
          <cell r="H4209" t="str">
            <v>J9T1V1</v>
          </cell>
          <cell r="I4209">
            <v>0</v>
          </cell>
          <cell r="J4209">
            <v>0</v>
          </cell>
          <cell r="K4209">
            <v>23</v>
          </cell>
          <cell r="M4209">
            <v>14</v>
          </cell>
        </row>
        <row r="4210">
          <cell r="A4210">
            <v>1907625</v>
          </cell>
          <cell r="B4210" t="str">
            <v>08</v>
          </cell>
          <cell r="C4210" t="str">
            <v>Abitibi-Témiscamingue</v>
          </cell>
          <cell r="D4210" t="str">
            <v>COOP 1499904 Jean-Pierre Lemieux</v>
          </cell>
          <cell r="F4210" t="str">
            <v>263, 1re Avenue Ouest</v>
          </cell>
          <cell r="G4210" t="str">
            <v>Amos</v>
          </cell>
          <cell r="H4210" t="str">
            <v>J9T1V1</v>
          </cell>
          <cell r="I4210">
            <v>0</v>
          </cell>
          <cell r="J4210">
            <v>0</v>
          </cell>
          <cell r="K4210">
            <v>9</v>
          </cell>
          <cell r="M4210">
            <v>9</v>
          </cell>
        </row>
        <row r="4211">
          <cell r="A4211">
            <v>1907633</v>
          </cell>
          <cell r="B4211" t="str">
            <v>08</v>
          </cell>
          <cell r="C4211" t="str">
            <v>Abitibi-Témiscamingue</v>
          </cell>
          <cell r="D4211" t="str">
            <v>COOP 1499904 Aldé Hamelin</v>
          </cell>
          <cell r="F4211" t="str">
            <v>263, 1re Avenue Ouest</v>
          </cell>
          <cell r="G4211" t="str">
            <v>Amos</v>
          </cell>
          <cell r="H4211" t="str">
            <v>J9T1V1</v>
          </cell>
          <cell r="I4211">
            <v>0</v>
          </cell>
          <cell r="J4211">
            <v>0</v>
          </cell>
          <cell r="K4211">
            <v>49</v>
          </cell>
          <cell r="M4211">
            <v>19</v>
          </cell>
        </row>
        <row r="4212">
          <cell r="A4212">
            <v>1907674</v>
          </cell>
          <cell r="B4212" t="str">
            <v>08</v>
          </cell>
          <cell r="C4212" t="str">
            <v>Abitibi-Témiscamingue</v>
          </cell>
          <cell r="D4212" t="str">
            <v>COOP 1499904 Louis Ten Have</v>
          </cell>
          <cell r="F4212" t="str">
            <v>263, 1re Avenue Ouest</v>
          </cell>
          <cell r="G4212" t="str">
            <v>Amos</v>
          </cell>
          <cell r="H4212" t="str">
            <v>J9T1V1</v>
          </cell>
          <cell r="I4212">
            <v>0</v>
          </cell>
          <cell r="J4212">
            <v>0</v>
          </cell>
          <cell r="K4212">
            <v>61</v>
          </cell>
          <cell r="M4212">
            <v>62</v>
          </cell>
        </row>
        <row r="4213">
          <cell r="A4213">
            <v>1907682</v>
          </cell>
          <cell r="B4213" t="str">
            <v>08</v>
          </cell>
          <cell r="C4213" t="str">
            <v>Abitibi-Témiscamingue</v>
          </cell>
          <cell r="D4213" t="str">
            <v>COOP 1499904 Jeanne Desbiens</v>
          </cell>
          <cell r="F4213" t="str">
            <v>263, 1re Avenue Ouest</v>
          </cell>
          <cell r="G4213" t="str">
            <v>Amos</v>
          </cell>
          <cell r="H4213" t="str">
            <v>J9T1V1</v>
          </cell>
          <cell r="I4213">
            <v>0</v>
          </cell>
          <cell r="J4213">
            <v>0</v>
          </cell>
          <cell r="K4213">
            <v>13</v>
          </cell>
          <cell r="M4213">
            <v>10</v>
          </cell>
        </row>
        <row r="4214">
          <cell r="A4214">
            <v>1907732</v>
          </cell>
          <cell r="B4214" t="str">
            <v>08</v>
          </cell>
          <cell r="C4214" t="str">
            <v>Abitibi-Témiscamingue</v>
          </cell>
          <cell r="D4214" t="str">
            <v>COOP 1499904 Alain Côté</v>
          </cell>
          <cell r="E4214" t="str">
            <v>Côté(Alain)</v>
          </cell>
          <cell r="F4214" t="str">
            <v>263, 1re Avenue Ouest</v>
          </cell>
          <cell r="G4214" t="str">
            <v>Amos</v>
          </cell>
          <cell r="H4214" t="str">
            <v>J9T1V1</v>
          </cell>
          <cell r="I4214">
            <v>0</v>
          </cell>
          <cell r="J4214">
            <v>0</v>
          </cell>
          <cell r="K4214">
            <v>27</v>
          </cell>
          <cell r="M4214">
            <v>56</v>
          </cell>
        </row>
        <row r="4215">
          <cell r="A4215">
            <v>1907765</v>
          </cell>
          <cell r="B4215" t="str">
            <v>08</v>
          </cell>
          <cell r="C4215" t="str">
            <v>Abitibi-Témiscamingue</v>
          </cell>
          <cell r="D4215" t="str">
            <v>COOP 1499904 Ranch Fort Abitibi inc.</v>
          </cell>
          <cell r="E4215" t="str">
            <v>Carle(Daniel)</v>
          </cell>
          <cell r="F4215" t="str">
            <v>263, 1re Avenue Ouest</v>
          </cell>
          <cell r="G4215" t="str">
            <v>Amos</v>
          </cell>
          <cell r="H4215" t="str">
            <v>J9T1V1</v>
          </cell>
          <cell r="I4215">
            <v>0</v>
          </cell>
          <cell r="J4215">
            <v>0</v>
          </cell>
          <cell r="K4215">
            <v>55</v>
          </cell>
          <cell r="M4215">
            <v>56</v>
          </cell>
        </row>
        <row r="4216">
          <cell r="A4216">
            <v>1907914</v>
          </cell>
          <cell r="B4216" t="str">
            <v>16</v>
          </cell>
          <cell r="C4216" t="str">
            <v>Montérégie</v>
          </cell>
          <cell r="D4216" t="str">
            <v>COOP 1521087 Dany Casavant</v>
          </cell>
          <cell r="F4216" t="str">
            <v>57, rue Dufferin</v>
          </cell>
          <cell r="G4216" t="str">
            <v>Granby</v>
          </cell>
          <cell r="H4216" t="str">
            <v>J2G4W8</v>
          </cell>
          <cell r="I4216">
            <v>450</v>
          </cell>
          <cell r="J4216">
            <v>5390469</v>
          </cell>
          <cell r="K4216">
            <v>26</v>
          </cell>
          <cell r="M4216">
            <v>24</v>
          </cell>
        </row>
        <row r="4217">
          <cell r="A4217">
            <v>1907922</v>
          </cell>
          <cell r="B4217" t="str">
            <v>05</v>
          </cell>
          <cell r="C4217" t="str">
            <v>Estrie</v>
          </cell>
          <cell r="D4217" t="str">
            <v>COOP 1521087 François Dandurand</v>
          </cell>
          <cell r="F4217" t="str">
            <v>57, rue Dufferin</v>
          </cell>
          <cell r="G4217" t="str">
            <v>Granby</v>
          </cell>
          <cell r="H4217" t="str">
            <v>J2G4W8</v>
          </cell>
          <cell r="I4217">
            <v>450</v>
          </cell>
          <cell r="J4217">
            <v>5322545</v>
          </cell>
          <cell r="K4217">
            <v>21</v>
          </cell>
          <cell r="M4217">
            <v>17</v>
          </cell>
        </row>
        <row r="4218">
          <cell r="A4218">
            <v>1907948</v>
          </cell>
          <cell r="B4218" t="str">
            <v>05</v>
          </cell>
          <cell r="C4218" t="str">
            <v>Estrie</v>
          </cell>
          <cell r="D4218" t="str">
            <v>COOP 1521087 Entreprises Fermagri S.E.N.C.</v>
          </cell>
          <cell r="E4218" t="str">
            <v>Bégin(Marc &amp; Jacques)</v>
          </cell>
          <cell r="F4218" t="str">
            <v>57, rue Dufferin</v>
          </cell>
          <cell r="G4218" t="str">
            <v>Granby</v>
          </cell>
          <cell r="H4218" t="str">
            <v>J2G4W8</v>
          </cell>
          <cell r="I4218">
            <v>819</v>
          </cell>
          <cell r="J4218">
            <v>6581067</v>
          </cell>
          <cell r="K4218">
            <v>18</v>
          </cell>
          <cell r="M4218">
            <v>17</v>
          </cell>
        </row>
        <row r="4219">
          <cell r="A4219">
            <v>1908003</v>
          </cell>
          <cell r="B4219" t="str">
            <v>07</v>
          </cell>
          <cell r="C4219" t="str">
            <v>Outaouais</v>
          </cell>
          <cell r="D4219" t="str">
            <v>COOP 1521087 Cléroux, Marcel et Piché, Nathalie</v>
          </cell>
          <cell r="E4219" t="str">
            <v>Cléroux(Marcel)</v>
          </cell>
          <cell r="F4219" t="str">
            <v>57, rue Dufferin</v>
          </cell>
          <cell r="G4219" t="str">
            <v>Granby</v>
          </cell>
          <cell r="H4219" t="str">
            <v>J2G4W8</v>
          </cell>
          <cell r="I4219">
            <v>819</v>
          </cell>
          <cell r="J4219">
            <v>4497333</v>
          </cell>
          <cell r="K4219">
            <v>18</v>
          </cell>
        </row>
        <row r="4220">
          <cell r="A4220">
            <v>1908011</v>
          </cell>
          <cell r="B4220" t="str">
            <v>05</v>
          </cell>
          <cell r="C4220" t="str">
            <v>Estrie</v>
          </cell>
          <cell r="D4220" t="str">
            <v>COOP 1521087 Ferme des Clochers enr.</v>
          </cell>
          <cell r="E4220" t="str">
            <v>Clouti(Brigitte Bombardier Bertrand)</v>
          </cell>
          <cell r="F4220" t="str">
            <v>57, rue Dufferin</v>
          </cell>
          <cell r="G4220" t="str">
            <v>Granby</v>
          </cell>
          <cell r="H4220" t="str">
            <v>J2G4W8</v>
          </cell>
          <cell r="I4220">
            <v>450</v>
          </cell>
          <cell r="J4220">
            <v>5324811</v>
          </cell>
          <cell r="K4220">
            <v>24</v>
          </cell>
          <cell r="M4220">
            <v>7</v>
          </cell>
        </row>
        <row r="4221">
          <cell r="A4221">
            <v>1908037</v>
          </cell>
          <cell r="B4221" t="str">
            <v>16</v>
          </cell>
          <cell r="C4221" t="str">
            <v>Montérégie</v>
          </cell>
          <cell r="D4221" t="str">
            <v>COOP 1521087 Gaétan Casavant</v>
          </cell>
          <cell r="F4221" t="str">
            <v>57, rue Dufferin</v>
          </cell>
          <cell r="G4221" t="str">
            <v>Granby</v>
          </cell>
          <cell r="H4221" t="str">
            <v>J2G4W8</v>
          </cell>
          <cell r="I4221">
            <v>450</v>
          </cell>
          <cell r="J4221">
            <v>5390469</v>
          </cell>
          <cell r="K4221">
            <v>25</v>
          </cell>
          <cell r="M4221">
            <v>24</v>
          </cell>
        </row>
        <row r="4222">
          <cell r="A4222">
            <v>1908045</v>
          </cell>
          <cell r="B4222" t="str">
            <v>05</v>
          </cell>
          <cell r="C4222" t="str">
            <v>Estrie</v>
          </cell>
          <cell r="D4222" t="str">
            <v>COOP 1521087 Gilles Daigle</v>
          </cell>
          <cell r="E4222" t="str">
            <v>Daigle(Gilles)</v>
          </cell>
          <cell r="F4222" t="str">
            <v>57, rue Dufferin</v>
          </cell>
          <cell r="G4222" t="str">
            <v>Granby</v>
          </cell>
          <cell r="H4222" t="str">
            <v>J2G4W8</v>
          </cell>
          <cell r="I4222">
            <v>819</v>
          </cell>
          <cell r="J4222">
            <v>8783656</v>
          </cell>
          <cell r="K4222">
            <v>52</v>
          </cell>
          <cell r="M4222">
            <v>45</v>
          </cell>
        </row>
        <row r="4223">
          <cell r="A4223">
            <v>1908078</v>
          </cell>
          <cell r="B4223" t="str">
            <v>05</v>
          </cell>
          <cell r="C4223" t="str">
            <v>Estrie</v>
          </cell>
          <cell r="D4223" t="str">
            <v>COOP 1521087 Ferme Lafond enr.</v>
          </cell>
          <cell r="E4223" t="str">
            <v>Lafond(Ronald &amp; Hélène)</v>
          </cell>
          <cell r="F4223" t="str">
            <v>57, rue Dufferin</v>
          </cell>
          <cell r="G4223" t="str">
            <v>Granby</v>
          </cell>
          <cell r="H4223" t="str">
            <v>J2G4W8</v>
          </cell>
          <cell r="I4223">
            <v>819</v>
          </cell>
          <cell r="J4223">
            <v>8723343</v>
          </cell>
          <cell r="K4223">
            <v>7</v>
          </cell>
        </row>
        <row r="4224">
          <cell r="A4224">
            <v>1908086</v>
          </cell>
          <cell r="B4224" t="str">
            <v>05</v>
          </cell>
          <cell r="C4224" t="str">
            <v>Estrie</v>
          </cell>
          <cell r="D4224" t="str">
            <v>COOP 1521087 Ferme Mi-Bois S.E.N.C.</v>
          </cell>
          <cell r="E4224" t="str">
            <v>Boisvert(Michel)</v>
          </cell>
          <cell r="F4224" t="str">
            <v>57, rue Dufferin</v>
          </cell>
          <cell r="G4224" t="str">
            <v>Granby</v>
          </cell>
          <cell r="H4224" t="str">
            <v>J2G4W8</v>
          </cell>
          <cell r="I4224">
            <v>819</v>
          </cell>
          <cell r="J4224">
            <v>8493392</v>
          </cell>
          <cell r="K4224">
            <v>26</v>
          </cell>
          <cell r="M4224">
            <v>24</v>
          </cell>
        </row>
        <row r="4225">
          <cell r="A4225">
            <v>1908094</v>
          </cell>
          <cell r="B4225" t="str">
            <v>05</v>
          </cell>
          <cell r="C4225" t="str">
            <v>Estrie</v>
          </cell>
          <cell r="D4225" t="str">
            <v>COOP 1521087 Hafford Michael et Sage Réal</v>
          </cell>
          <cell r="F4225" t="str">
            <v>57, rue Dufferin</v>
          </cell>
          <cell r="G4225" t="str">
            <v>Granby</v>
          </cell>
          <cell r="H4225" t="str">
            <v>J2G4W8</v>
          </cell>
          <cell r="I4225">
            <v>819</v>
          </cell>
          <cell r="J4225">
            <v>8490997</v>
          </cell>
          <cell r="K4225">
            <v>50</v>
          </cell>
        </row>
        <row r="4226">
          <cell r="A4226">
            <v>1908151</v>
          </cell>
          <cell r="B4226" t="str">
            <v>05</v>
          </cell>
          <cell r="C4226" t="str">
            <v>Estrie</v>
          </cell>
          <cell r="D4226" t="str">
            <v>COOP 1521087 Johnny Guertin</v>
          </cell>
          <cell r="F4226" t="str">
            <v>57, rue Dufferin</v>
          </cell>
          <cell r="G4226" t="str">
            <v>Granby</v>
          </cell>
          <cell r="H4226" t="str">
            <v>J2G4W8</v>
          </cell>
          <cell r="I4226">
            <v>819</v>
          </cell>
          <cell r="J4226">
            <v>6561076</v>
          </cell>
          <cell r="K4226">
            <v>5</v>
          </cell>
        </row>
        <row r="4227">
          <cell r="A4227">
            <v>1908219</v>
          </cell>
          <cell r="B4227" t="str">
            <v>05</v>
          </cell>
          <cell r="C4227" t="str">
            <v>Estrie</v>
          </cell>
          <cell r="D4227" t="str">
            <v>COOP 1521087 Ranch Jordan Hill S.E.N.C.</v>
          </cell>
          <cell r="E4227" t="str">
            <v>Volpe(Rose)</v>
          </cell>
          <cell r="F4227" t="str">
            <v>57, rue Dufferin</v>
          </cell>
          <cell r="G4227" t="str">
            <v>Granby</v>
          </cell>
          <cell r="H4227" t="str">
            <v>J2G4W8</v>
          </cell>
          <cell r="I4227">
            <v>819</v>
          </cell>
          <cell r="J4227">
            <v>8753220</v>
          </cell>
          <cell r="K4227">
            <v>27</v>
          </cell>
          <cell r="M4227">
            <v>25</v>
          </cell>
        </row>
        <row r="4228">
          <cell r="A4228">
            <v>1908268</v>
          </cell>
          <cell r="B4228" t="str">
            <v>05</v>
          </cell>
          <cell r="C4228" t="str">
            <v>Estrie</v>
          </cell>
          <cell r="D4228" t="str">
            <v>COOP 1521087 Raymond Morin</v>
          </cell>
          <cell r="F4228" t="str">
            <v>57, rue Dufferin</v>
          </cell>
          <cell r="G4228" t="str">
            <v>Granby</v>
          </cell>
          <cell r="H4228" t="str">
            <v>J2G4W8</v>
          </cell>
          <cell r="I4228">
            <v>819</v>
          </cell>
          <cell r="J4228">
            <v>8282231</v>
          </cell>
          <cell r="K4228">
            <v>47</v>
          </cell>
        </row>
        <row r="4229">
          <cell r="A4229">
            <v>1908391</v>
          </cell>
          <cell r="B4229" t="str">
            <v>05</v>
          </cell>
          <cell r="C4229" t="str">
            <v>Estrie</v>
          </cell>
          <cell r="D4229" t="str">
            <v>COOP 1527936 Bruno Bellegarde et Nicole Gagné</v>
          </cell>
          <cell r="E4229" t="str">
            <v>Bellegarde(Bruno)</v>
          </cell>
          <cell r="F4229" t="str">
            <v>316, rang St-Antoine</v>
          </cell>
          <cell r="G4229" t="str">
            <v>Sainte-Marguerite (de Beauce)</v>
          </cell>
          <cell r="H4229" t="str">
            <v>G0S2X0</v>
          </cell>
          <cell r="I4229">
            <v>0</v>
          </cell>
          <cell r="J4229">
            <v>0</v>
          </cell>
          <cell r="K4229">
            <v>7</v>
          </cell>
          <cell r="M4229">
            <v>1</v>
          </cell>
        </row>
        <row r="4230">
          <cell r="A4230">
            <v>1908409</v>
          </cell>
          <cell r="B4230" t="str">
            <v>12</v>
          </cell>
          <cell r="C4230" t="str">
            <v>Chaudière-Appalaches</v>
          </cell>
          <cell r="D4230" t="str">
            <v>COOP 1527936 Ferme des Boisés S.E.N.C.</v>
          </cell>
          <cell r="E4230" t="str">
            <v>Marquis(Jean)</v>
          </cell>
          <cell r="F4230" t="str">
            <v>316, rang St-Antoine</v>
          </cell>
          <cell r="G4230" t="str">
            <v>Sainte-Marguerite (de Beauce)</v>
          </cell>
          <cell r="H4230" t="str">
            <v>G0S2X0</v>
          </cell>
          <cell r="I4230">
            <v>0</v>
          </cell>
          <cell r="J4230">
            <v>0</v>
          </cell>
          <cell r="K4230">
            <v>1</v>
          </cell>
        </row>
        <row r="4231">
          <cell r="A4231">
            <v>1908417</v>
          </cell>
          <cell r="B4231" t="str">
            <v>12</v>
          </cell>
          <cell r="C4231" t="str">
            <v>Chaudière-Appalaches</v>
          </cell>
          <cell r="D4231" t="str">
            <v>COOP 1527936 Luc Patry</v>
          </cell>
          <cell r="F4231" t="str">
            <v>316, rang St-Antoine</v>
          </cell>
          <cell r="G4231" t="str">
            <v>Sainte-Marguerite (de Beauce)</v>
          </cell>
          <cell r="H4231" t="str">
            <v>G0S2X0</v>
          </cell>
          <cell r="I4231">
            <v>0</v>
          </cell>
          <cell r="J4231">
            <v>0</v>
          </cell>
          <cell r="K4231">
            <v>7</v>
          </cell>
          <cell r="M4231">
            <v>12</v>
          </cell>
        </row>
        <row r="4232">
          <cell r="A4232">
            <v>1908425</v>
          </cell>
          <cell r="B4232" t="str">
            <v>12</v>
          </cell>
          <cell r="C4232" t="str">
            <v>Chaudière-Appalaches</v>
          </cell>
          <cell r="D4232" t="str">
            <v>COOP 1527936 Carol Roy</v>
          </cell>
          <cell r="F4232" t="str">
            <v>316, rang St-Antoine</v>
          </cell>
          <cell r="G4232" t="str">
            <v>Sainte-Marguerite (de Beauce)</v>
          </cell>
          <cell r="H4232" t="str">
            <v>G0S2X0</v>
          </cell>
          <cell r="I4232">
            <v>0</v>
          </cell>
          <cell r="J4232">
            <v>0</v>
          </cell>
          <cell r="K4232">
            <v>44</v>
          </cell>
          <cell r="M4232">
            <v>43</v>
          </cell>
        </row>
        <row r="4233">
          <cell r="A4233">
            <v>1908474</v>
          </cell>
          <cell r="B4233" t="str">
            <v>12</v>
          </cell>
          <cell r="C4233" t="str">
            <v>Chaudière-Appalaches</v>
          </cell>
          <cell r="D4233" t="str">
            <v>COOP 1527936 Ferme Manjo Porcs S.E.N.C.</v>
          </cell>
          <cell r="E4233" t="str">
            <v>Gilbert(Jonny Boulet et Manon)</v>
          </cell>
          <cell r="F4233" t="str">
            <v>316, rang St-Antoine</v>
          </cell>
          <cell r="G4233" t="str">
            <v>Sainte-Marguerite (de Beauce)</v>
          </cell>
          <cell r="H4233" t="str">
            <v>G0S2X0</v>
          </cell>
          <cell r="I4233">
            <v>0</v>
          </cell>
          <cell r="J4233">
            <v>0</v>
          </cell>
          <cell r="K4233">
            <v>1</v>
          </cell>
          <cell r="M4233">
            <v>1</v>
          </cell>
        </row>
        <row r="4234">
          <cell r="A4234">
            <v>1908490</v>
          </cell>
          <cell r="B4234" t="str">
            <v>12</v>
          </cell>
          <cell r="C4234" t="str">
            <v>Chaudière-Appalaches</v>
          </cell>
          <cell r="D4234" t="str">
            <v>COOP 1527936 Ferme Marian S.E.N.C.</v>
          </cell>
          <cell r="E4234" t="str">
            <v>Faucher(Mario)</v>
          </cell>
          <cell r="F4234" t="str">
            <v>316, rang St-Antoine</v>
          </cell>
          <cell r="G4234" t="str">
            <v>Sainte-Marguerite (de Beauce)</v>
          </cell>
          <cell r="H4234" t="str">
            <v>G0S2X0</v>
          </cell>
          <cell r="I4234">
            <v>0</v>
          </cell>
          <cell r="J4234">
            <v>0</v>
          </cell>
          <cell r="K4234">
            <v>28</v>
          </cell>
          <cell r="M4234">
            <v>26</v>
          </cell>
        </row>
        <row r="4235">
          <cell r="A4235">
            <v>1908508</v>
          </cell>
          <cell r="B4235" t="str">
            <v>12</v>
          </cell>
          <cell r="C4235" t="str">
            <v>Chaudière-Appalaches</v>
          </cell>
          <cell r="D4235" t="str">
            <v>COOP 1527936 Richard Cloutier</v>
          </cell>
          <cell r="F4235" t="str">
            <v>316, rang St-Antoine</v>
          </cell>
          <cell r="G4235" t="str">
            <v>Sainte-Marguerite (de Beauce)</v>
          </cell>
          <cell r="H4235" t="str">
            <v>G0S2X0</v>
          </cell>
          <cell r="I4235">
            <v>0</v>
          </cell>
          <cell r="J4235">
            <v>0</v>
          </cell>
          <cell r="K4235">
            <v>13</v>
          </cell>
          <cell r="M4235">
            <v>15</v>
          </cell>
        </row>
        <row r="4236">
          <cell r="A4236">
            <v>1908516</v>
          </cell>
          <cell r="B4236" t="str">
            <v>12</v>
          </cell>
          <cell r="C4236" t="str">
            <v>Chaudière-Appalaches</v>
          </cell>
          <cell r="D4236" t="str">
            <v>COOP 1527936 Cimon Caroline et Daigle Stéphen</v>
          </cell>
          <cell r="F4236" t="str">
            <v>316, rang St-Antoine</v>
          </cell>
          <cell r="G4236" t="str">
            <v>Sainte-Marguerite (de Beauce)</v>
          </cell>
          <cell r="H4236" t="str">
            <v>G0S2X0</v>
          </cell>
          <cell r="I4236">
            <v>0</v>
          </cell>
          <cell r="J4236">
            <v>0</v>
          </cell>
          <cell r="K4236">
            <v>13</v>
          </cell>
          <cell r="M4236">
            <v>12</v>
          </cell>
        </row>
        <row r="4237">
          <cell r="A4237">
            <v>1908524</v>
          </cell>
          <cell r="B4237" t="str">
            <v>05</v>
          </cell>
          <cell r="C4237" t="str">
            <v>Estrie</v>
          </cell>
          <cell r="D4237" t="str">
            <v>COOP 1527936 Sylvain Boulanger</v>
          </cell>
          <cell r="F4237" t="str">
            <v>316, rang St-Antoine</v>
          </cell>
          <cell r="G4237" t="str">
            <v>Sainte-Marguerite (de Beauce)</v>
          </cell>
          <cell r="H4237" t="str">
            <v>G0S2X0</v>
          </cell>
          <cell r="I4237">
            <v>0</v>
          </cell>
          <cell r="J4237">
            <v>0</v>
          </cell>
          <cell r="K4237">
            <v>10</v>
          </cell>
          <cell r="M4237">
            <v>8</v>
          </cell>
        </row>
        <row r="4238">
          <cell r="A4238">
            <v>1908581</v>
          </cell>
          <cell r="B4238" t="str">
            <v>12</v>
          </cell>
          <cell r="C4238" t="str">
            <v>Chaudière-Appalaches</v>
          </cell>
          <cell r="D4238" t="str">
            <v>COOP 1527936 Gilbert Huppé</v>
          </cell>
          <cell r="F4238" t="str">
            <v>316, rang St-Antoine</v>
          </cell>
          <cell r="G4238" t="str">
            <v>Sainte-Marguerite (de Beauce)</v>
          </cell>
          <cell r="H4238" t="str">
            <v>G0S2X0</v>
          </cell>
          <cell r="I4238">
            <v>0</v>
          </cell>
          <cell r="J4238">
            <v>0</v>
          </cell>
          <cell r="K4238">
            <v>3</v>
          </cell>
        </row>
        <row r="4239">
          <cell r="A4239">
            <v>1908599</v>
          </cell>
          <cell r="B4239" t="str">
            <v>12</v>
          </cell>
          <cell r="C4239" t="str">
            <v>Chaudière-Appalaches</v>
          </cell>
          <cell r="D4239" t="str">
            <v>COOP 1527936 Nicolas Lessard</v>
          </cell>
          <cell r="F4239" t="str">
            <v>316, rang St-Antoine</v>
          </cell>
          <cell r="G4239" t="str">
            <v>Sainte-Marguerite (de Beauce)</v>
          </cell>
          <cell r="H4239" t="str">
            <v>G0S2X0</v>
          </cell>
          <cell r="I4239">
            <v>0</v>
          </cell>
          <cell r="J4239">
            <v>0</v>
          </cell>
          <cell r="K4239">
            <v>40</v>
          </cell>
          <cell r="M4239">
            <v>38</v>
          </cell>
        </row>
        <row r="4240">
          <cell r="A4240">
            <v>1908615</v>
          </cell>
          <cell r="B4240" t="str">
            <v>17</v>
          </cell>
          <cell r="C4240" t="str">
            <v>Centre-du-Québec</v>
          </cell>
          <cell r="D4240" t="str">
            <v>COOP 1527936 Philippe Levasseur</v>
          </cell>
          <cell r="F4240" t="str">
            <v>316, rang St-Antoine</v>
          </cell>
          <cell r="G4240" t="str">
            <v>Sainte-Marguerite (de Beauce)</v>
          </cell>
          <cell r="H4240" t="str">
            <v>G0S2X0</v>
          </cell>
          <cell r="I4240">
            <v>819</v>
          </cell>
          <cell r="J4240">
            <v>7589247</v>
          </cell>
          <cell r="K4240">
            <v>46</v>
          </cell>
          <cell r="M4240">
            <v>47</v>
          </cell>
        </row>
        <row r="4241">
          <cell r="A4241">
            <v>1908664</v>
          </cell>
          <cell r="B4241" t="str">
            <v>12</v>
          </cell>
          <cell r="C4241" t="str">
            <v>Chaudière-Appalaches</v>
          </cell>
          <cell r="D4241" t="str">
            <v>COOP 1527936 Ferme Phinidar S.E.N.C.</v>
          </cell>
          <cell r="E4241" t="str">
            <v>Kelly(Steeven Dave Francis)</v>
          </cell>
          <cell r="F4241" t="str">
            <v>316, rang St-Antoine</v>
          </cell>
          <cell r="G4241" t="str">
            <v>Sainte-Marguerite (de Beauce)</v>
          </cell>
          <cell r="H4241" t="str">
            <v>G0S2X0</v>
          </cell>
          <cell r="I4241">
            <v>0</v>
          </cell>
          <cell r="J4241">
            <v>0</v>
          </cell>
          <cell r="K4241">
            <v>100</v>
          </cell>
          <cell r="M4241">
            <v>97</v>
          </cell>
        </row>
        <row r="4242">
          <cell r="A4242">
            <v>1908912</v>
          </cell>
          <cell r="B4242" t="str">
            <v>01</v>
          </cell>
          <cell r="C4242" t="str">
            <v>Bas-Saint-Laurent</v>
          </cell>
          <cell r="D4242" t="str">
            <v>COOP 1787001 La Ferme du 5 enr.</v>
          </cell>
          <cell r="E4242" t="str">
            <v>Gauthier(Josée Murray et Herman)</v>
          </cell>
          <cell r="F4242" t="str">
            <v>129, rue Saint-Jean</v>
          </cell>
          <cell r="G4242" t="str">
            <v>Amqui</v>
          </cell>
          <cell r="H4242" t="str">
            <v>G5J2X6</v>
          </cell>
          <cell r="I4242">
            <v>0</v>
          </cell>
          <cell r="J4242">
            <v>0</v>
          </cell>
          <cell r="K4242">
            <v>15</v>
          </cell>
          <cell r="M4242">
            <v>12</v>
          </cell>
        </row>
        <row r="4243">
          <cell r="A4243">
            <v>1908953</v>
          </cell>
          <cell r="B4243" t="str">
            <v>01</v>
          </cell>
          <cell r="C4243" t="str">
            <v>Bas-Saint-Laurent</v>
          </cell>
          <cell r="D4243" t="str">
            <v>COOP 1787001 Ferme au Bon Plaisir enr.</v>
          </cell>
          <cell r="E4243" t="str">
            <v>Truchon(Gaétan Imbeault et Andrée)</v>
          </cell>
          <cell r="F4243" t="str">
            <v>129, rue Saint-Jean</v>
          </cell>
          <cell r="G4243" t="str">
            <v>Amqui</v>
          </cell>
          <cell r="H4243" t="str">
            <v>G5J2X6</v>
          </cell>
          <cell r="I4243">
            <v>0</v>
          </cell>
          <cell r="J4243">
            <v>0</v>
          </cell>
          <cell r="K4243">
            <v>25</v>
          </cell>
          <cell r="M4243">
            <v>6</v>
          </cell>
        </row>
        <row r="4244">
          <cell r="A4244">
            <v>1908979</v>
          </cell>
          <cell r="B4244" t="str">
            <v>01</v>
          </cell>
          <cell r="C4244" t="str">
            <v>Bas-Saint-Laurent</v>
          </cell>
          <cell r="D4244" t="str">
            <v>COOP 1787001 Ferme Fournier et Fils S.E.N.C.</v>
          </cell>
          <cell r="E4244" t="str">
            <v>Fournier(Benoit)</v>
          </cell>
          <cell r="F4244" t="str">
            <v>129, rue Saint-Jean</v>
          </cell>
          <cell r="G4244" t="str">
            <v>Amqui</v>
          </cell>
          <cell r="H4244" t="str">
            <v>G5J2X6</v>
          </cell>
          <cell r="I4244">
            <v>0</v>
          </cell>
          <cell r="J4244">
            <v>0</v>
          </cell>
          <cell r="K4244">
            <v>68</v>
          </cell>
          <cell r="M4244">
            <v>68</v>
          </cell>
        </row>
        <row r="4245">
          <cell r="A4245">
            <v>1909001</v>
          </cell>
          <cell r="B4245" t="str">
            <v>01</v>
          </cell>
          <cell r="C4245" t="str">
            <v>Bas-Saint-Laurent</v>
          </cell>
          <cell r="D4245" t="str">
            <v>COOP 1787001 Dany D'Astous</v>
          </cell>
          <cell r="F4245" t="str">
            <v>129, rue Saint-Jean</v>
          </cell>
          <cell r="G4245" t="str">
            <v>Amqui</v>
          </cell>
          <cell r="H4245" t="str">
            <v>G5J2X6</v>
          </cell>
          <cell r="I4245">
            <v>0</v>
          </cell>
          <cell r="J4245">
            <v>0</v>
          </cell>
          <cell r="K4245">
            <v>158</v>
          </cell>
          <cell r="M4245">
            <v>217</v>
          </cell>
        </row>
        <row r="4246">
          <cell r="A4246">
            <v>1909043</v>
          </cell>
          <cell r="B4246" t="str">
            <v>01</v>
          </cell>
          <cell r="C4246" t="str">
            <v>Bas-Saint-Laurent</v>
          </cell>
          <cell r="D4246" t="str">
            <v>COOP 1787001 Ferme des Érables S.E.N.C.</v>
          </cell>
          <cell r="E4246" t="str">
            <v>Gauthier(Martin)</v>
          </cell>
          <cell r="F4246" t="str">
            <v>129, rue Saint-Jean</v>
          </cell>
          <cell r="G4246" t="str">
            <v>Amqui</v>
          </cell>
          <cell r="H4246" t="str">
            <v>G5J2X6</v>
          </cell>
          <cell r="I4246">
            <v>0</v>
          </cell>
          <cell r="J4246">
            <v>0</v>
          </cell>
          <cell r="K4246">
            <v>11</v>
          </cell>
          <cell r="M4246">
            <v>12</v>
          </cell>
        </row>
        <row r="4247">
          <cell r="A4247">
            <v>1909175</v>
          </cell>
          <cell r="B4247" t="str">
            <v>01</v>
          </cell>
          <cell r="C4247" t="str">
            <v>Bas-Saint-Laurent</v>
          </cell>
          <cell r="D4247" t="str">
            <v>COOP 1787001 Yvan Lavoie</v>
          </cell>
          <cell r="F4247" t="str">
            <v>129, rue Saint-Jean</v>
          </cell>
          <cell r="G4247" t="str">
            <v>Amqui</v>
          </cell>
          <cell r="H4247" t="str">
            <v>G5J2X6</v>
          </cell>
          <cell r="I4247">
            <v>0</v>
          </cell>
          <cell r="J4247">
            <v>0</v>
          </cell>
          <cell r="K4247">
            <v>2</v>
          </cell>
        </row>
        <row r="4248">
          <cell r="A4248">
            <v>1909209</v>
          </cell>
          <cell r="B4248" t="str">
            <v>08</v>
          </cell>
          <cell r="C4248" t="str">
            <v>Abitibi-Témiscamingue</v>
          </cell>
          <cell r="D4248" t="str">
            <v>COOP 1867340 Guy Robert</v>
          </cell>
          <cell r="F4248" t="str">
            <v>214 Lac Cameron</v>
          </cell>
          <cell r="G4248" t="str">
            <v>Saint-Eugène-de-Guigues</v>
          </cell>
          <cell r="H4248" t="str">
            <v>J0Z3L0</v>
          </cell>
          <cell r="I4248">
            <v>0</v>
          </cell>
          <cell r="J4248">
            <v>0</v>
          </cell>
          <cell r="K4248">
            <v>112</v>
          </cell>
          <cell r="M4248">
            <v>107</v>
          </cell>
        </row>
        <row r="4249">
          <cell r="A4249">
            <v>1909258</v>
          </cell>
          <cell r="B4249" t="str">
            <v>08</v>
          </cell>
          <cell r="C4249" t="str">
            <v>Abitibi-Témiscamingue</v>
          </cell>
          <cell r="D4249" t="str">
            <v>COOP 1867340 Jacques Trudel</v>
          </cell>
          <cell r="E4249" t="str">
            <v>Plumier(Jacques Trudel ou Virginie)</v>
          </cell>
          <cell r="F4249" t="str">
            <v>214 Lac Cameron</v>
          </cell>
          <cell r="G4249" t="str">
            <v>Saint-Eugène-de-Guigues</v>
          </cell>
          <cell r="H4249" t="str">
            <v>J0Z3L0</v>
          </cell>
          <cell r="I4249">
            <v>0</v>
          </cell>
          <cell r="J4249">
            <v>0</v>
          </cell>
          <cell r="K4249">
            <v>28</v>
          </cell>
          <cell r="M4249">
            <v>4</v>
          </cell>
        </row>
        <row r="4250">
          <cell r="A4250">
            <v>1909266</v>
          </cell>
          <cell r="B4250" t="str">
            <v>08</v>
          </cell>
          <cell r="C4250" t="str">
            <v>Abitibi-Témiscamingue</v>
          </cell>
          <cell r="D4250" t="str">
            <v>COOP 1867340 Ferme Etoile Filante enr.</v>
          </cell>
          <cell r="E4250" t="str">
            <v>Perron(Madeleine Langevin et Mario)</v>
          </cell>
          <cell r="F4250" t="str">
            <v>214 Lac Cameron</v>
          </cell>
          <cell r="G4250" t="str">
            <v>Saint-Eugène-de-Guigues</v>
          </cell>
          <cell r="H4250" t="str">
            <v>J0Z3L0</v>
          </cell>
          <cell r="I4250">
            <v>0</v>
          </cell>
          <cell r="J4250">
            <v>0</v>
          </cell>
          <cell r="K4250">
            <v>45</v>
          </cell>
          <cell r="M4250">
            <v>51</v>
          </cell>
        </row>
        <row r="4251">
          <cell r="A4251">
            <v>1909431</v>
          </cell>
          <cell r="B4251" t="str">
            <v>04</v>
          </cell>
          <cell r="C4251" t="str">
            <v>Mauricie</v>
          </cell>
          <cell r="D4251" t="str">
            <v>Allard  René, Douville, Chantal, Ginette et Michel</v>
          </cell>
          <cell r="E4251" t="str">
            <v>Douville(Ginette)</v>
          </cell>
          <cell r="F4251" t="str">
            <v>841, 1ere avenue</v>
          </cell>
          <cell r="G4251" t="str">
            <v>Sainte-Anne-de-la-Pérade</v>
          </cell>
          <cell r="H4251" t="str">
            <v>G0X2J0</v>
          </cell>
          <cell r="I4251">
            <v>418</v>
          </cell>
          <cell r="J4251">
            <v>3251644</v>
          </cell>
          <cell r="K4251">
            <v>18</v>
          </cell>
          <cell r="M4251">
            <v>18</v>
          </cell>
          <cell r="N4251">
            <v>2225</v>
          </cell>
        </row>
        <row r="4252">
          <cell r="A4252">
            <v>1909472</v>
          </cell>
          <cell r="B4252" t="str">
            <v>02</v>
          </cell>
          <cell r="C4252" t="str">
            <v>Saguenay-Lac-Saint-Jean</v>
          </cell>
          <cell r="D4252" t="str">
            <v>COOP 0969188 Jean Imbeault</v>
          </cell>
          <cell r="F4252" t="str">
            <v>440 Lac Sébastien C.P.164</v>
          </cell>
          <cell r="G4252" t="str">
            <v>Saint-David-de-Falardeau</v>
          </cell>
          <cell r="H4252" t="str">
            <v>G0V1C0</v>
          </cell>
          <cell r="I4252">
            <v>0</v>
          </cell>
          <cell r="J4252">
            <v>0</v>
          </cell>
          <cell r="K4252">
            <v>43</v>
          </cell>
        </row>
        <row r="4253">
          <cell r="A4253">
            <v>1909480</v>
          </cell>
          <cell r="B4253" t="str">
            <v>02</v>
          </cell>
          <cell r="C4253" t="str">
            <v>Saguenay-Lac-Saint-Jean</v>
          </cell>
          <cell r="D4253" t="str">
            <v>COOP 0969188 Guy Duchesne</v>
          </cell>
          <cell r="F4253" t="str">
            <v>440 Lac Sébastien C.P.164</v>
          </cell>
          <cell r="G4253" t="str">
            <v>Saint-David-de-Falardeau</v>
          </cell>
          <cell r="H4253" t="str">
            <v>G0V1C0</v>
          </cell>
          <cell r="I4253">
            <v>0</v>
          </cell>
          <cell r="J4253">
            <v>0</v>
          </cell>
          <cell r="K4253">
            <v>89</v>
          </cell>
          <cell r="M4253">
            <v>49</v>
          </cell>
        </row>
        <row r="4254">
          <cell r="A4254">
            <v>1909530</v>
          </cell>
          <cell r="B4254" t="str">
            <v>02</v>
          </cell>
          <cell r="C4254" t="str">
            <v>Saguenay-Lac-Saint-Jean</v>
          </cell>
          <cell r="D4254" t="str">
            <v>COOP 0969188 Donald Simard</v>
          </cell>
          <cell r="F4254" t="str">
            <v>440 Lac Sébastien C.P.164</v>
          </cell>
          <cell r="G4254" t="str">
            <v>Saint-David-de-Falardeau</v>
          </cell>
          <cell r="H4254" t="str">
            <v>G0V1C0</v>
          </cell>
          <cell r="I4254">
            <v>0</v>
          </cell>
          <cell r="J4254">
            <v>0</v>
          </cell>
          <cell r="K4254">
            <v>76</v>
          </cell>
          <cell r="M4254">
            <v>88</v>
          </cell>
        </row>
        <row r="4255">
          <cell r="A4255">
            <v>1909555</v>
          </cell>
          <cell r="B4255" t="str">
            <v>02</v>
          </cell>
          <cell r="C4255" t="str">
            <v>Saguenay-Lac-Saint-Jean</v>
          </cell>
          <cell r="D4255" t="str">
            <v>COOP 0969188 Ferme des Érables inc.</v>
          </cell>
          <cell r="E4255" t="str">
            <v>Côté(Stéphane)</v>
          </cell>
          <cell r="F4255" t="str">
            <v>440 Lac Sébastien C.P.164</v>
          </cell>
          <cell r="G4255" t="str">
            <v>Saint-David-de-Falardeau</v>
          </cell>
          <cell r="H4255" t="str">
            <v>G0V1C0</v>
          </cell>
          <cell r="I4255">
            <v>0</v>
          </cell>
          <cell r="J4255">
            <v>0</v>
          </cell>
          <cell r="K4255">
            <v>11</v>
          </cell>
        </row>
        <row r="4256">
          <cell r="A4256">
            <v>1909563</v>
          </cell>
          <cell r="B4256" t="str">
            <v>16</v>
          </cell>
          <cell r="C4256" t="str">
            <v>Montérégie</v>
          </cell>
          <cell r="D4256" t="str">
            <v>COOP 1521087 Boisvert Chantal et Noiseux Luc</v>
          </cell>
          <cell r="F4256" t="str">
            <v>57, rue Dufferin</v>
          </cell>
          <cell r="G4256" t="str">
            <v>Granby</v>
          </cell>
          <cell r="H4256" t="str">
            <v>J2G4W8</v>
          </cell>
          <cell r="I4256">
            <v>450</v>
          </cell>
          <cell r="J4256">
            <v>3799989</v>
          </cell>
          <cell r="K4256">
            <v>20</v>
          </cell>
          <cell r="M4256">
            <v>26</v>
          </cell>
        </row>
        <row r="4257">
          <cell r="A4257">
            <v>1909621</v>
          </cell>
          <cell r="B4257" t="str">
            <v>08</v>
          </cell>
          <cell r="C4257" t="str">
            <v>Abitibi-Témiscamingue</v>
          </cell>
          <cell r="D4257" t="str">
            <v>COOP 1499904 Marc Frappier</v>
          </cell>
          <cell r="E4257" t="str">
            <v>Frappier(Marc)</v>
          </cell>
          <cell r="F4257" t="str">
            <v>263, 1re Avenue Ouest</v>
          </cell>
          <cell r="G4257" t="str">
            <v>Amos</v>
          </cell>
          <cell r="H4257" t="str">
            <v>J9T1V1</v>
          </cell>
          <cell r="I4257">
            <v>0</v>
          </cell>
          <cell r="J4257">
            <v>0</v>
          </cell>
          <cell r="K4257">
            <v>70</v>
          </cell>
          <cell r="M4257">
            <v>25</v>
          </cell>
        </row>
        <row r="4258">
          <cell r="A4258">
            <v>1910439</v>
          </cell>
          <cell r="B4258" t="str">
            <v>16</v>
          </cell>
          <cell r="C4258" t="str">
            <v>Montérégie</v>
          </cell>
          <cell r="D4258" t="str">
            <v>Albert Therrien et Daniel Therrien</v>
          </cell>
          <cell r="E4258" t="str">
            <v>Therrien(Albert)</v>
          </cell>
          <cell r="F4258" t="str">
            <v>547, Chemin St-Emmanuel</v>
          </cell>
          <cell r="G4258" t="str">
            <v>Saint-Clet</v>
          </cell>
          <cell r="H4258" t="str">
            <v>J0P1S0</v>
          </cell>
          <cell r="I4258">
            <v>450</v>
          </cell>
          <cell r="J4258">
            <v>4563644</v>
          </cell>
          <cell r="K4258">
            <v>12</v>
          </cell>
        </row>
        <row r="4259">
          <cell r="A4259">
            <v>1910538</v>
          </cell>
          <cell r="B4259" t="str">
            <v>01</v>
          </cell>
          <cell r="C4259" t="str">
            <v>Bas-Saint-Laurent</v>
          </cell>
          <cell r="D4259" t="str">
            <v>9164-8675 Québec inc.</v>
          </cell>
          <cell r="E4259" t="str">
            <v>Bouchard(Daniel &amp; Yvon Jean, D.)</v>
          </cell>
          <cell r="F4259" t="str">
            <v>309, rang 2 Est</v>
          </cell>
          <cell r="G4259" t="str">
            <v>Saint-Fabien</v>
          </cell>
          <cell r="H4259" t="str">
            <v>G0L2Z0</v>
          </cell>
          <cell r="I4259">
            <v>418</v>
          </cell>
          <cell r="J4259">
            <v>8692772</v>
          </cell>
          <cell r="K4259">
            <v>49</v>
          </cell>
          <cell r="L4259">
            <v>2270</v>
          </cell>
          <cell r="M4259">
            <v>56</v>
          </cell>
          <cell r="N4259">
            <v>2674</v>
          </cell>
        </row>
        <row r="4260">
          <cell r="A4260">
            <v>1910843</v>
          </cell>
          <cell r="B4260" t="str">
            <v>12</v>
          </cell>
          <cell r="C4260" t="str">
            <v>Chaudière-Appalaches</v>
          </cell>
          <cell r="D4260" t="str">
            <v>Ferme Beaudoin &amp; Fils S.E.N.C</v>
          </cell>
          <cell r="E4260" t="str">
            <v>Beaudoin(Israël)</v>
          </cell>
          <cell r="F4260" t="str">
            <v>200, rang St-Léon</v>
          </cell>
          <cell r="G4260" t="str">
            <v>Saint-Théophile</v>
          </cell>
          <cell r="H4260" t="str">
            <v>G0M2A0</v>
          </cell>
          <cell r="I4260">
            <v>418</v>
          </cell>
          <cell r="J4260">
            <v>5973068</v>
          </cell>
          <cell r="K4260">
            <v>31</v>
          </cell>
          <cell r="L4260">
            <v>5609</v>
          </cell>
        </row>
        <row r="4261">
          <cell r="A4261">
            <v>1911072</v>
          </cell>
          <cell r="B4261" t="str">
            <v>16</v>
          </cell>
          <cell r="C4261" t="str">
            <v>Montérégie</v>
          </cell>
          <cell r="D4261" t="str">
            <v>3490076 Canada inc.</v>
          </cell>
          <cell r="E4261" t="str">
            <v>Frank(Weis,)</v>
          </cell>
          <cell r="F4261" t="str">
            <v>1120, avenue Laplace</v>
          </cell>
          <cell r="G4261" t="str">
            <v>Laval</v>
          </cell>
          <cell r="H4261" t="str">
            <v>H7C2M4</v>
          </cell>
          <cell r="I4261">
            <v>514</v>
          </cell>
          <cell r="J4261">
            <v>9949347</v>
          </cell>
          <cell r="K4261">
            <v>15</v>
          </cell>
          <cell r="M4261">
            <v>17</v>
          </cell>
        </row>
        <row r="4262">
          <cell r="A4262">
            <v>1911601</v>
          </cell>
          <cell r="B4262" t="str">
            <v>15</v>
          </cell>
          <cell r="C4262" t="str">
            <v>Laurentides</v>
          </cell>
          <cell r="D4262" t="str">
            <v>Bélair, Céline et Laurin, Claude</v>
          </cell>
          <cell r="F4262" t="str">
            <v>7801, St-Jérusalem</v>
          </cell>
          <cell r="G4262" t="str">
            <v>Lachute</v>
          </cell>
          <cell r="H4262" t="str">
            <v>J8H2C5</v>
          </cell>
          <cell r="I4262">
            <v>514</v>
          </cell>
          <cell r="J4262">
            <v>8237318</v>
          </cell>
          <cell r="K4262">
            <v>29</v>
          </cell>
          <cell r="M4262">
            <v>29</v>
          </cell>
          <cell r="N4262">
            <v>4089</v>
          </cell>
        </row>
        <row r="4263">
          <cell r="A4263">
            <v>1911684</v>
          </cell>
          <cell r="B4263" t="str">
            <v>16</v>
          </cell>
          <cell r="C4263" t="str">
            <v>Montérégie</v>
          </cell>
          <cell r="D4263" t="str">
            <v>Trembling Spring Farm</v>
          </cell>
          <cell r="E4263" t="str">
            <v>McCutcheon(Brent B.)</v>
          </cell>
          <cell r="F4263" t="str">
            <v>62, McCutcheon Road</v>
          </cell>
          <cell r="G4263" t="str">
            <v>Lac-Brome</v>
          </cell>
          <cell r="H4263" t="str">
            <v>J0E2P0</v>
          </cell>
          <cell r="I4263">
            <v>450</v>
          </cell>
          <cell r="J4263">
            <v>2636615</v>
          </cell>
          <cell r="K4263">
            <v>25</v>
          </cell>
          <cell r="L4263">
            <v>680</v>
          </cell>
          <cell r="M4263">
            <v>22</v>
          </cell>
          <cell r="N4263">
            <v>5886</v>
          </cell>
        </row>
        <row r="4264">
          <cell r="A4264">
            <v>1911700</v>
          </cell>
          <cell r="B4264" t="str">
            <v>01</v>
          </cell>
          <cell r="C4264" t="str">
            <v>Bas-Saint-Laurent</v>
          </cell>
          <cell r="D4264" t="str">
            <v>COOP 0928622 Carol Roy</v>
          </cell>
          <cell r="E4264" t="str">
            <v>Roy(Carol)</v>
          </cell>
          <cell r="F4264" t="str">
            <v>61 rang Hauteville</v>
          </cell>
          <cell r="G4264" t="str">
            <v>Saint-Denis (de Kamouraska)</v>
          </cell>
          <cell r="H4264" t="str">
            <v>G0L2R0</v>
          </cell>
          <cell r="I4264">
            <v>0</v>
          </cell>
          <cell r="J4264">
            <v>0</v>
          </cell>
          <cell r="K4264">
            <v>59</v>
          </cell>
          <cell r="M4264">
            <v>68</v>
          </cell>
        </row>
        <row r="4265">
          <cell r="A4265">
            <v>1911726</v>
          </cell>
          <cell r="B4265" t="str">
            <v>12</v>
          </cell>
          <cell r="C4265" t="str">
            <v>Chaudière-Appalaches</v>
          </cell>
          <cell r="D4265" t="str">
            <v>Goulet André et Martin</v>
          </cell>
          <cell r="F4265" t="str">
            <v>1319, rang St-Thomas</v>
          </cell>
          <cell r="G4265" t="str">
            <v>Saint-Joseph-de-Beauce</v>
          </cell>
          <cell r="H4265" t="str">
            <v>G0S2V0</v>
          </cell>
          <cell r="I4265">
            <v>418</v>
          </cell>
          <cell r="J4265">
            <v>3975830</v>
          </cell>
          <cell r="K4265">
            <v>49</v>
          </cell>
          <cell r="L4265">
            <v>340</v>
          </cell>
          <cell r="M4265">
            <v>46</v>
          </cell>
        </row>
        <row r="4266">
          <cell r="A4266">
            <v>1911791</v>
          </cell>
          <cell r="B4266" t="str">
            <v>01</v>
          </cell>
          <cell r="C4266" t="str">
            <v>Bas-Saint-Laurent</v>
          </cell>
          <cell r="D4266" t="str">
            <v>COOP 1787001 Serge Lévesque</v>
          </cell>
          <cell r="F4266" t="str">
            <v>129, rue Saint-Jean</v>
          </cell>
          <cell r="G4266" t="str">
            <v>Amqui</v>
          </cell>
          <cell r="H4266" t="str">
            <v>G5J2X6</v>
          </cell>
          <cell r="I4266">
            <v>0</v>
          </cell>
          <cell r="J4266">
            <v>0</v>
          </cell>
          <cell r="K4266">
            <v>24</v>
          </cell>
          <cell r="M4266">
            <v>18</v>
          </cell>
        </row>
        <row r="4267">
          <cell r="A4267">
            <v>1912302</v>
          </cell>
          <cell r="B4267" t="str">
            <v>17</v>
          </cell>
          <cell r="C4267" t="str">
            <v>Centre-du-Québec</v>
          </cell>
          <cell r="D4267" t="str">
            <v>COOP 0969246 Ferme Beardson Ayrshire S.E.N.C.</v>
          </cell>
          <cell r="E4267" t="str">
            <v>Beard(Douglas)</v>
          </cell>
          <cell r="F4267" t="str">
            <v>861, rang 7</v>
          </cell>
          <cell r="G4267" t="str">
            <v>Wickham</v>
          </cell>
          <cell r="H4267" t="str">
            <v>J0C1S0</v>
          </cell>
          <cell r="I4267">
            <v>0</v>
          </cell>
          <cell r="J4267">
            <v>0</v>
          </cell>
          <cell r="K4267">
            <v>1</v>
          </cell>
          <cell r="M4267">
            <v>1</v>
          </cell>
        </row>
        <row r="4268">
          <cell r="A4268">
            <v>1912468</v>
          </cell>
          <cell r="B4268" t="str">
            <v>12</v>
          </cell>
          <cell r="C4268" t="str">
            <v>Chaudière-Appalaches</v>
          </cell>
          <cell r="D4268" t="str">
            <v>COOP 1527936 Yvon Thibodeau</v>
          </cell>
          <cell r="F4268" t="str">
            <v>316, rang St-Antoine</v>
          </cell>
          <cell r="G4268" t="str">
            <v>Sainte-Marguerite (de Beauce)</v>
          </cell>
          <cell r="H4268" t="str">
            <v>G0S2X0</v>
          </cell>
          <cell r="I4268">
            <v>0</v>
          </cell>
          <cell r="J4268">
            <v>0</v>
          </cell>
          <cell r="K4268">
            <v>1</v>
          </cell>
        </row>
        <row r="4269">
          <cell r="A4269">
            <v>1912476</v>
          </cell>
          <cell r="B4269" t="str">
            <v>12</v>
          </cell>
          <cell r="C4269" t="str">
            <v>Chaudière-Appalaches</v>
          </cell>
          <cell r="D4269" t="str">
            <v>COOP 1527936 Jean-Guy Doyon</v>
          </cell>
          <cell r="F4269" t="str">
            <v>316, rang St-Antoine</v>
          </cell>
          <cell r="G4269" t="str">
            <v>Sainte-Marguerite (de Beauce)</v>
          </cell>
          <cell r="H4269" t="str">
            <v>G0S2X0</v>
          </cell>
          <cell r="I4269">
            <v>0</v>
          </cell>
          <cell r="J4269">
            <v>0</v>
          </cell>
          <cell r="K4269">
            <v>40</v>
          </cell>
          <cell r="M4269">
            <v>1</v>
          </cell>
        </row>
        <row r="4270">
          <cell r="A4270">
            <v>1912492</v>
          </cell>
          <cell r="B4270" t="str">
            <v>04</v>
          </cell>
          <cell r="C4270" t="str">
            <v>Mauricie</v>
          </cell>
          <cell r="D4270" t="str">
            <v>Ferme du Canton S.E.N.C.</v>
          </cell>
          <cell r="E4270" t="str">
            <v>Blais(Jacques)</v>
          </cell>
          <cell r="F4270" t="str">
            <v>3340, Grande Ligne</v>
          </cell>
          <cell r="G4270" t="str">
            <v>Saint-Paulin</v>
          </cell>
          <cell r="H4270" t="str">
            <v>J0K3G0</v>
          </cell>
          <cell r="I4270">
            <v>819</v>
          </cell>
          <cell r="J4270">
            <v>2683401</v>
          </cell>
          <cell r="K4270">
            <v>21</v>
          </cell>
          <cell r="L4270">
            <v>340</v>
          </cell>
          <cell r="M4270">
            <v>21</v>
          </cell>
          <cell r="N4270">
            <v>891</v>
          </cell>
        </row>
        <row r="4271">
          <cell r="A4271">
            <v>1912633</v>
          </cell>
          <cell r="B4271" t="str">
            <v>12</v>
          </cell>
          <cell r="C4271" t="str">
            <v>Chaudière-Appalaches</v>
          </cell>
          <cell r="D4271" t="str">
            <v>Ferme D.F. Cyr S.E.N.C.</v>
          </cell>
          <cell r="E4271" t="str">
            <v>Cyr(Donald)</v>
          </cell>
          <cell r="F4271" t="str">
            <v>53, rang Sainte-Anne</v>
          </cell>
          <cell r="G4271" t="str">
            <v>Saint-Elzéar</v>
          </cell>
          <cell r="H4271" t="str">
            <v>G0S2J0</v>
          </cell>
          <cell r="I4271">
            <v>418</v>
          </cell>
          <cell r="J4271">
            <v>3873970</v>
          </cell>
          <cell r="K4271">
            <v>78</v>
          </cell>
          <cell r="L4271">
            <v>14512</v>
          </cell>
          <cell r="M4271">
            <v>70</v>
          </cell>
          <cell r="N4271">
            <v>19061</v>
          </cell>
        </row>
        <row r="4272">
          <cell r="A4272">
            <v>1912658</v>
          </cell>
          <cell r="B4272" t="str">
            <v>01</v>
          </cell>
          <cell r="C4272" t="str">
            <v>Bas-Saint-Laurent</v>
          </cell>
          <cell r="D4272" t="str">
            <v>COOP 0928622 Daniel Raymond</v>
          </cell>
          <cell r="E4272" t="str">
            <v>Raymond(Daniel)</v>
          </cell>
          <cell r="F4272" t="str">
            <v>61 rang Hauteville</v>
          </cell>
          <cell r="G4272" t="str">
            <v>Saint-Denis (de Kamouraska)</v>
          </cell>
          <cell r="H4272" t="str">
            <v>G0L2R0</v>
          </cell>
          <cell r="I4272">
            <v>0</v>
          </cell>
          <cell r="J4272">
            <v>0</v>
          </cell>
          <cell r="K4272">
            <v>35</v>
          </cell>
          <cell r="M4272">
            <v>14</v>
          </cell>
        </row>
        <row r="4273">
          <cell r="A4273">
            <v>1913797</v>
          </cell>
          <cell r="B4273" t="str">
            <v>08</v>
          </cell>
          <cell r="C4273" t="str">
            <v>Abitibi-Témiscamingue</v>
          </cell>
          <cell r="D4273" t="str">
            <v>Ferme Racicot-Lalancette senc</v>
          </cell>
          <cell r="E4273" t="str">
            <v>Racicot(Daniel Lalancette et Annie)</v>
          </cell>
          <cell r="F4273" t="str">
            <v>399, rang 10</v>
          </cell>
          <cell r="G4273" t="str">
            <v>Rochebaucourt</v>
          </cell>
          <cell r="H4273" t="str">
            <v>J0Y2J0</v>
          </cell>
          <cell r="I4273">
            <v>819</v>
          </cell>
          <cell r="J4273">
            <v>7545668</v>
          </cell>
          <cell r="K4273">
            <v>60</v>
          </cell>
          <cell r="L4273">
            <v>12360</v>
          </cell>
          <cell r="M4273">
            <v>60</v>
          </cell>
          <cell r="N4273">
            <v>10582</v>
          </cell>
        </row>
        <row r="4274">
          <cell r="A4274">
            <v>1914555</v>
          </cell>
          <cell r="B4274" t="str">
            <v>01</v>
          </cell>
          <cell r="C4274" t="str">
            <v>Bas-Saint-Laurent</v>
          </cell>
          <cell r="D4274" t="str">
            <v>Viel(Bernard)</v>
          </cell>
          <cell r="F4274" t="str">
            <v>101, rang St-Stanislas</v>
          </cell>
          <cell r="G4274" t="str">
            <v>Saint-Alexandre-de-Kamouraska</v>
          </cell>
          <cell r="H4274" t="str">
            <v>G0L2G0</v>
          </cell>
          <cell r="I4274">
            <v>418</v>
          </cell>
          <cell r="J4274">
            <v>4953244</v>
          </cell>
          <cell r="K4274">
            <v>24</v>
          </cell>
          <cell r="L4274">
            <v>1481</v>
          </cell>
          <cell r="M4274">
            <v>29</v>
          </cell>
          <cell r="N4274">
            <v>4357</v>
          </cell>
        </row>
        <row r="4275">
          <cell r="A4275">
            <v>1914654</v>
          </cell>
          <cell r="B4275" t="str">
            <v>16</v>
          </cell>
          <cell r="C4275" t="str">
            <v>Montérégie</v>
          </cell>
          <cell r="D4275" t="str">
            <v>Dalpé, René, Madeleine, Annick et Véronique</v>
          </cell>
          <cell r="E4275" t="str">
            <v>Dalpé(René)</v>
          </cell>
          <cell r="F4275" t="str">
            <v>1135, chemin Dalpé</v>
          </cell>
          <cell r="G4275" t="str">
            <v>Saint-Armand</v>
          </cell>
          <cell r="H4275" t="str">
            <v>J0J1T0</v>
          </cell>
          <cell r="I4275">
            <v>450</v>
          </cell>
          <cell r="J4275">
            <v>2483179</v>
          </cell>
          <cell r="K4275">
            <v>15</v>
          </cell>
          <cell r="L4275">
            <v>6747</v>
          </cell>
        </row>
        <row r="4276">
          <cell r="A4276">
            <v>1914803</v>
          </cell>
          <cell r="B4276" t="str">
            <v>12</v>
          </cell>
          <cell r="C4276" t="str">
            <v>Chaudière-Appalaches</v>
          </cell>
          <cell r="D4276" t="str">
            <v>Vachon(Sébastien)</v>
          </cell>
          <cell r="F4276" t="str">
            <v>1113, Rang 1</v>
          </cell>
          <cell r="G4276" t="str">
            <v>Saint-Frédéric</v>
          </cell>
          <cell r="H4276" t="str">
            <v>G0N1P0</v>
          </cell>
          <cell r="I4276">
            <v>418</v>
          </cell>
          <cell r="J4276">
            <v>4261288</v>
          </cell>
          <cell r="K4276">
            <v>50</v>
          </cell>
          <cell r="L4276">
            <v>9520</v>
          </cell>
          <cell r="M4276">
            <v>44</v>
          </cell>
          <cell r="N4276">
            <v>7675</v>
          </cell>
        </row>
        <row r="4277">
          <cell r="A4277">
            <v>1914944</v>
          </cell>
          <cell r="B4277" t="str">
            <v>17</v>
          </cell>
          <cell r="C4277" t="str">
            <v>Centre-du-Québec</v>
          </cell>
          <cell r="D4277" t="str">
            <v>Doucet Alexis et Laferrière Marie-Josée</v>
          </cell>
          <cell r="E4277" t="str">
            <v>Doucet(Alexis)</v>
          </cell>
          <cell r="F4277" t="str">
            <v>535, rang 5</v>
          </cell>
          <cell r="G4277" t="str">
            <v>Laurierville</v>
          </cell>
          <cell r="H4277" t="str">
            <v>G0S1P0</v>
          </cell>
          <cell r="I4277">
            <v>819</v>
          </cell>
          <cell r="J4277">
            <v>3651199</v>
          </cell>
          <cell r="K4277">
            <v>42</v>
          </cell>
          <cell r="L4277">
            <v>7181</v>
          </cell>
          <cell r="M4277">
            <v>41</v>
          </cell>
          <cell r="N4277">
            <v>9127</v>
          </cell>
        </row>
        <row r="4278">
          <cell r="A4278">
            <v>1915149</v>
          </cell>
          <cell r="B4278" t="str">
            <v>17</v>
          </cell>
          <cell r="C4278" t="str">
            <v>Centre-du-Québec</v>
          </cell>
          <cell r="D4278" t="str">
            <v>Ferme Bovinoise SENC</v>
          </cell>
          <cell r="E4278" t="str">
            <v>Fredette(Benoit)</v>
          </cell>
          <cell r="F4278" t="str">
            <v>72, rang 10</v>
          </cell>
          <cell r="G4278" t="str">
            <v>Kingsey Falls</v>
          </cell>
          <cell r="H4278" t="str">
            <v>J0A1B0</v>
          </cell>
          <cell r="I4278">
            <v>819</v>
          </cell>
          <cell r="J4278">
            <v>8482911</v>
          </cell>
          <cell r="K4278">
            <v>37</v>
          </cell>
          <cell r="L4278">
            <v>4218</v>
          </cell>
          <cell r="M4278">
            <v>36</v>
          </cell>
          <cell r="N4278">
            <v>4096</v>
          </cell>
        </row>
        <row r="4279">
          <cell r="A4279">
            <v>1915289</v>
          </cell>
          <cell r="B4279" t="str">
            <v>03</v>
          </cell>
          <cell r="C4279" t="str">
            <v>Capitale-Nationale</v>
          </cell>
          <cell r="D4279" t="str">
            <v>Côté(Conrad)</v>
          </cell>
          <cell r="E4279" t="str">
            <v>Trudel(Carolle)</v>
          </cell>
          <cell r="F4279" t="str">
            <v>2, chemin des Côté</v>
          </cell>
          <cell r="G4279" t="str">
            <v>Baie-Saint-Paul</v>
          </cell>
          <cell r="H4279" t="str">
            <v>G3Z1X3</v>
          </cell>
          <cell r="I4279">
            <v>418</v>
          </cell>
          <cell r="J4279">
            <v>4355576</v>
          </cell>
          <cell r="K4279">
            <v>20</v>
          </cell>
          <cell r="L4279">
            <v>994</v>
          </cell>
        </row>
        <row r="4280">
          <cell r="A4280">
            <v>1915628</v>
          </cell>
          <cell r="B4280" t="str">
            <v>03</v>
          </cell>
          <cell r="C4280" t="str">
            <v>Capitale-Nationale</v>
          </cell>
          <cell r="D4280" t="str">
            <v>Tremblay(Charles)</v>
          </cell>
          <cell r="F4280" t="str">
            <v>310, du Village, C.P. 71</v>
          </cell>
          <cell r="G4280" t="str">
            <v>Les Éboulements</v>
          </cell>
          <cell r="H4280" t="str">
            <v>G0A2M0</v>
          </cell>
          <cell r="I4280">
            <v>418</v>
          </cell>
          <cell r="J4280">
            <v>6351512</v>
          </cell>
          <cell r="K4280">
            <v>20</v>
          </cell>
          <cell r="L4280">
            <v>6649</v>
          </cell>
        </row>
        <row r="4281">
          <cell r="A4281">
            <v>1915669</v>
          </cell>
          <cell r="B4281" t="str">
            <v>17</v>
          </cell>
          <cell r="C4281" t="str">
            <v>Centre-du-Québec</v>
          </cell>
          <cell r="D4281" t="str">
            <v>Ferme Simpson</v>
          </cell>
          <cell r="E4281" t="str">
            <v>Falardeau(Guy)</v>
          </cell>
          <cell r="F4281" t="str">
            <v>1510, rang 7</v>
          </cell>
          <cell r="G4281" t="str">
            <v>Saint-Cyrille-de-Wendover</v>
          </cell>
          <cell r="H4281" t="str">
            <v>J1Z1N8</v>
          </cell>
          <cell r="I4281">
            <v>819</v>
          </cell>
          <cell r="J4281">
            <v>3972648</v>
          </cell>
          <cell r="K4281">
            <v>19</v>
          </cell>
          <cell r="L4281">
            <v>1374</v>
          </cell>
          <cell r="M4281">
            <v>16</v>
          </cell>
          <cell r="N4281">
            <v>496</v>
          </cell>
        </row>
        <row r="4282">
          <cell r="A4282">
            <v>1915776</v>
          </cell>
          <cell r="B4282" t="str">
            <v>08</v>
          </cell>
          <cell r="C4282" t="str">
            <v>Abitibi-Témiscamingue</v>
          </cell>
          <cell r="D4282" t="str">
            <v>9150-3847 Québec inc.</v>
          </cell>
          <cell r="E4282" t="str">
            <v>Alain(Jimmy)</v>
          </cell>
          <cell r="F4282" t="str">
            <v>101 rangs 4 et 5 ouest</v>
          </cell>
          <cell r="G4282" t="str">
            <v>Sainte-Gertrude-Manneville</v>
          </cell>
          <cell r="H4282" t="str">
            <v>J0Y2L0</v>
          </cell>
          <cell r="I4282">
            <v>819</v>
          </cell>
          <cell r="J4282">
            <v>7271483</v>
          </cell>
          <cell r="K4282">
            <v>77</v>
          </cell>
          <cell r="L4282">
            <v>4066</v>
          </cell>
          <cell r="M4282">
            <v>107</v>
          </cell>
          <cell r="N4282">
            <v>10229</v>
          </cell>
        </row>
        <row r="4283">
          <cell r="A4283">
            <v>1916030</v>
          </cell>
          <cell r="B4283" t="str">
            <v>01</v>
          </cell>
          <cell r="C4283" t="str">
            <v>Bas-Saint-Laurent</v>
          </cell>
          <cell r="D4283" t="str">
            <v>Ferme Vitale inc.</v>
          </cell>
          <cell r="E4283" t="str">
            <v>Dubé(Vital)</v>
          </cell>
          <cell r="F4283" t="str">
            <v>99, route 195</v>
          </cell>
          <cell r="G4283" t="str">
            <v>Saint-Léon-le-Grand(Bas-Saint-Laurent)</v>
          </cell>
          <cell r="H4283" t="str">
            <v>G0J2W0</v>
          </cell>
          <cell r="I4283">
            <v>418</v>
          </cell>
          <cell r="J4283">
            <v>7432956</v>
          </cell>
          <cell r="K4283">
            <v>31</v>
          </cell>
          <cell r="L4283">
            <v>10814</v>
          </cell>
          <cell r="M4283">
            <v>32</v>
          </cell>
          <cell r="N4283">
            <v>1701</v>
          </cell>
        </row>
        <row r="4284">
          <cell r="A4284">
            <v>1916493</v>
          </cell>
          <cell r="B4284" t="str">
            <v>01</v>
          </cell>
          <cell r="C4284" t="str">
            <v>Bas-Saint-Laurent</v>
          </cell>
          <cell r="D4284" t="str">
            <v>Les Entreprises C &amp; J Gosselin inc.</v>
          </cell>
          <cell r="E4284" t="str">
            <v>Gosselin(Charles)</v>
          </cell>
          <cell r="F4284" t="str">
            <v>24, rang 3</v>
          </cell>
          <cell r="G4284" t="str">
            <v>Saint-Antonin</v>
          </cell>
          <cell r="H4284" t="str">
            <v>G0L2J0</v>
          </cell>
          <cell r="I4284">
            <v>418</v>
          </cell>
          <cell r="J4284">
            <v>8627623</v>
          </cell>
          <cell r="K4284">
            <v>49</v>
          </cell>
          <cell r="L4284">
            <v>12365</v>
          </cell>
          <cell r="M4284">
            <v>32</v>
          </cell>
          <cell r="N4284">
            <v>8046</v>
          </cell>
        </row>
        <row r="4285">
          <cell r="A4285">
            <v>1916725</v>
          </cell>
          <cell r="B4285" t="str">
            <v>12</v>
          </cell>
          <cell r="C4285" t="str">
            <v>Chaudière-Appalaches</v>
          </cell>
          <cell r="D4285" t="str">
            <v>9108-0671 Québec inc.</v>
          </cell>
          <cell r="E4285" t="str">
            <v>Turcotte(Gérald)</v>
          </cell>
          <cell r="F4285" t="str">
            <v>512, rue Principale</v>
          </cell>
          <cell r="G4285" t="str">
            <v>Saint-Adrien-d'Irlande</v>
          </cell>
          <cell r="H4285" t="str">
            <v>G0N1M0</v>
          </cell>
          <cell r="I4285">
            <v>418</v>
          </cell>
          <cell r="J4285">
            <v>3353814</v>
          </cell>
          <cell r="K4285">
            <v>21</v>
          </cell>
          <cell r="L4285">
            <v>2115</v>
          </cell>
          <cell r="M4285">
            <v>21</v>
          </cell>
          <cell r="N4285">
            <v>1699</v>
          </cell>
        </row>
        <row r="4286">
          <cell r="A4286">
            <v>1916931</v>
          </cell>
          <cell r="B4286" t="str">
            <v>16</v>
          </cell>
          <cell r="C4286" t="str">
            <v>Montérégie</v>
          </cell>
          <cell r="D4286" t="str">
            <v>Guillotte(Réal)</v>
          </cell>
          <cell r="F4286" t="str">
            <v>259, 3 ième rang Nord</v>
          </cell>
          <cell r="G4286" t="str">
            <v>Saint-Jean-sur-Richelieu</v>
          </cell>
          <cell r="H4286" t="str">
            <v>J2X5T4</v>
          </cell>
          <cell r="I4286">
            <v>450</v>
          </cell>
          <cell r="J4286">
            <v>3468093</v>
          </cell>
          <cell r="K4286">
            <v>19</v>
          </cell>
          <cell r="L4286">
            <v>2381</v>
          </cell>
          <cell r="M4286">
            <v>18</v>
          </cell>
          <cell r="N4286">
            <v>1973</v>
          </cell>
        </row>
        <row r="4287">
          <cell r="A4287">
            <v>1917756</v>
          </cell>
          <cell r="B4287" t="str">
            <v>05</v>
          </cell>
          <cell r="C4287" t="str">
            <v>Estrie</v>
          </cell>
          <cell r="D4287" t="str">
            <v>9163-8098 Québec Inc.</v>
          </cell>
          <cell r="E4287" t="str">
            <v>Tessier(Yvan)</v>
          </cell>
          <cell r="F4287" t="str">
            <v>64, route 216</v>
          </cell>
          <cell r="G4287" t="str">
            <v>Wotton</v>
          </cell>
          <cell r="H4287" t="str">
            <v>J0A1N0</v>
          </cell>
          <cell r="I4287">
            <v>819</v>
          </cell>
          <cell r="J4287">
            <v>8283356</v>
          </cell>
          <cell r="K4287">
            <v>30</v>
          </cell>
          <cell r="L4287">
            <v>4265</v>
          </cell>
          <cell r="M4287">
            <v>31</v>
          </cell>
          <cell r="N4287">
            <v>6537</v>
          </cell>
        </row>
        <row r="4288">
          <cell r="A4288">
            <v>1917822</v>
          </cell>
          <cell r="B4288" t="str">
            <v>01</v>
          </cell>
          <cell r="C4288" t="str">
            <v>Bas-Saint-Laurent</v>
          </cell>
          <cell r="D4288" t="str">
            <v>COOP 0928622 Ferme-École LAPOKITA</v>
          </cell>
          <cell r="E4288" t="str">
            <v>Pichette(Magella)</v>
          </cell>
          <cell r="F4288" t="str">
            <v>61 rang Hauteville</v>
          </cell>
          <cell r="G4288" t="str">
            <v>Saint-Denis (de Kamouraska)</v>
          </cell>
          <cell r="H4288" t="str">
            <v>G0L2R0</v>
          </cell>
          <cell r="I4288">
            <v>0</v>
          </cell>
          <cell r="J4288">
            <v>0</v>
          </cell>
          <cell r="K4288">
            <v>8</v>
          </cell>
          <cell r="M4288">
            <v>8</v>
          </cell>
        </row>
        <row r="4289">
          <cell r="A4289">
            <v>1918754</v>
          </cell>
          <cell r="B4289" t="str">
            <v>17</v>
          </cell>
          <cell r="C4289" t="str">
            <v>Centre-du-Québec</v>
          </cell>
          <cell r="D4289" t="str">
            <v>Martel(Serge)</v>
          </cell>
          <cell r="F4289" t="str">
            <v>717, rang 7 Ouest</v>
          </cell>
          <cell r="G4289" t="str">
            <v>Laurierville</v>
          </cell>
          <cell r="H4289" t="str">
            <v>G0S1P0</v>
          </cell>
          <cell r="I4289">
            <v>819</v>
          </cell>
          <cell r="J4289">
            <v>3651126</v>
          </cell>
          <cell r="K4289">
            <v>20</v>
          </cell>
          <cell r="L4289">
            <v>5377</v>
          </cell>
        </row>
        <row r="4290">
          <cell r="A4290">
            <v>1918895</v>
          </cell>
          <cell r="B4290" t="str">
            <v>07</v>
          </cell>
          <cell r="C4290" t="str">
            <v>Outaouais</v>
          </cell>
          <cell r="D4290" t="str">
            <v>Venasse(Neil)</v>
          </cell>
          <cell r="F4290" t="str">
            <v>120 Venasse</v>
          </cell>
          <cell r="G4290" t="str">
            <v>Chichester</v>
          </cell>
          <cell r="H4290" t="str">
            <v>J0X1M0</v>
          </cell>
          <cell r="I4290">
            <v>819</v>
          </cell>
          <cell r="J4290">
            <v>6891197</v>
          </cell>
          <cell r="K4290">
            <v>18</v>
          </cell>
          <cell r="L4290">
            <v>1687</v>
          </cell>
          <cell r="M4290">
            <v>17</v>
          </cell>
          <cell r="N4290">
            <v>2211</v>
          </cell>
        </row>
        <row r="4291">
          <cell r="A4291">
            <v>1919141</v>
          </cell>
          <cell r="B4291" t="str">
            <v>17</v>
          </cell>
          <cell r="C4291" t="str">
            <v>Centre-du-Québec</v>
          </cell>
          <cell r="D4291" t="str">
            <v>Grandmont(Kaven)</v>
          </cell>
          <cell r="F4291" t="str">
            <v>546, Marie-Victorin</v>
          </cell>
          <cell r="G4291" t="str">
            <v>Baie-du-Febvre</v>
          </cell>
          <cell r="H4291" t="str">
            <v>J0G1A0</v>
          </cell>
          <cell r="I4291">
            <v>450</v>
          </cell>
          <cell r="J4291">
            <v>7836549</v>
          </cell>
          <cell r="K4291">
            <v>48</v>
          </cell>
          <cell r="L4291">
            <v>269</v>
          </cell>
          <cell r="M4291">
            <v>49</v>
          </cell>
          <cell r="N4291">
            <v>20227</v>
          </cell>
        </row>
        <row r="4292">
          <cell r="A4292">
            <v>1919273</v>
          </cell>
          <cell r="B4292" t="str">
            <v>05</v>
          </cell>
          <cell r="C4292" t="str">
            <v>Estrie</v>
          </cell>
          <cell r="D4292" t="str">
            <v>Ferme les Trois C Inc.</v>
          </cell>
          <cell r="E4292" t="str">
            <v>Côté(Paul)</v>
          </cell>
          <cell r="F4292" t="str">
            <v>176 rue des Rivières</v>
          </cell>
          <cell r="G4292" t="str">
            <v>Saint-Camille</v>
          </cell>
          <cell r="H4292" t="str">
            <v>J0A1G0</v>
          </cell>
          <cell r="I4292">
            <v>819</v>
          </cell>
          <cell r="J4292">
            <v>8282202</v>
          </cell>
          <cell r="K4292">
            <v>57</v>
          </cell>
          <cell r="L4292">
            <v>3817</v>
          </cell>
          <cell r="M4292">
            <v>58</v>
          </cell>
          <cell r="N4292">
            <v>9256</v>
          </cell>
        </row>
        <row r="4293">
          <cell r="A4293">
            <v>1919422</v>
          </cell>
          <cell r="B4293" t="str">
            <v>01</v>
          </cell>
          <cell r="C4293" t="str">
            <v>Bas-Saint-Laurent</v>
          </cell>
          <cell r="D4293" t="str">
            <v>Dumont(Gilles)</v>
          </cell>
          <cell r="F4293" t="str">
            <v>201, rue Commerciale</v>
          </cell>
          <cell r="G4293" t="str">
            <v>Saint-Louis-Du-Ha! Ha!</v>
          </cell>
          <cell r="H4293" t="str">
            <v>G0L3S0</v>
          </cell>
          <cell r="I4293">
            <v>418</v>
          </cell>
          <cell r="J4293">
            <v>8545525</v>
          </cell>
          <cell r="K4293">
            <v>42</v>
          </cell>
          <cell r="L4293">
            <v>5174</v>
          </cell>
          <cell r="M4293">
            <v>49</v>
          </cell>
          <cell r="N4293">
            <v>8869</v>
          </cell>
        </row>
        <row r="4294">
          <cell r="A4294">
            <v>1919497</v>
          </cell>
          <cell r="B4294" t="str">
            <v>12</v>
          </cell>
          <cell r="C4294" t="str">
            <v>Chaudière-Appalaches</v>
          </cell>
          <cell r="D4294" t="str">
            <v>9174-1389 Québec inc.</v>
          </cell>
          <cell r="E4294" t="str">
            <v>Morin(Ginette)</v>
          </cell>
          <cell r="F4294" t="str">
            <v>2930, 4e Rue</v>
          </cell>
          <cell r="G4294" t="str">
            <v>Saint-Prosper (de Beauce)</v>
          </cell>
          <cell r="H4294" t="str">
            <v>G0M1Y0</v>
          </cell>
          <cell r="I4294">
            <v>418</v>
          </cell>
          <cell r="J4294">
            <v>5948405</v>
          </cell>
          <cell r="K4294">
            <v>131</v>
          </cell>
          <cell r="L4294">
            <v>28237</v>
          </cell>
        </row>
        <row r="4295">
          <cell r="A4295">
            <v>1919661</v>
          </cell>
          <cell r="B4295" t="str">
            <v>03</v>
          </cell>
          <cell r="C4295" t="str">
            <v>Capitale-Nationale</v>
          </cell>
          <cell r="D4295" t="str">
            <v>Bétons P. Girard inc.</v>
          </cell>
          <cell r="E4295" t="str">
            <v>Girard(Pierre)</v>
          </cell>
          <cell r="F4295" t="str">
            <v>1190, rang Grand Saint-Bernard</v>
          </cell>
          <cell r="G4295" t="str">
            <v>Saint-Léonard-de-Portneuf</v>
          </cell>
          <cell r="H4295" t="str">
            <v>G0A4A0</v>
          </cell>
          <cell r="I4295">
            <v>418</v>
          </cell>
          <cell r="J4295">
            <v>3379072</v>
          </cell>
          <cell r="K4295">
            <v>20</v>
          </cell>
          <cell r="L4295">
            <v>4016</v>
          </cell>
          <cell r="M4295">
            <v>24</v>
          </cell>
          <cell r="N4295">
            <v>9665</v>
          </cell>
        </row>
        <row r="4296">
          <cell r="A4296">
            <v>1919687</v>
          </cell>
          <cell r="B4296" t="str">
            <v>03</v>
          </cell>
          <cell r="C4296" t="str">
            <v>Capitale-Nationale</v>
          </cell>
          <cell r="D4296" t="str">
            <v>Pépin(Normand)</v>
          </cell>
          <cell r="F4296" t="str">
            <v>1400, Jacques-Cartier Nord</v>
          </cell>
          <cell r="G4296" t="str">
            <v>Stoneham-et-Tewkesbury</v>
          </cell>
          <cell r="H4296" t="str">
            <v>G3C1X8</v>
          </cell>
          <cell r="I4296">
            <v>418</v>
          </cell>
          <cell r="J4296">
            <v>8483091</v>
          </cell>
          <cell r="K4296">
            <v>14</v>
          </cell>
          <cell r="L4296">
            <v>1295</v>
          </cell>
          <cell r="M4296">
            <v>17</v>
          </cell>
          <cell r="N4296">
            <v>1489</v>
          </cell>
        </row>
        <row r="4297">
          <cell r="A4297">
            <v>1919984</v>
          </cell>
          <cell r="B4297" t="str">
            <v>07</v>
          </cell>
          <cell r="C4297" t="str">
            <v>Outaouais</v>
          </cell>
          <cell r="D4297" t="str">
            <v>Kavanagh(Mike)</v>
          </cell>
          <cell r="F4297" t="str">
            <v>93 des Abenakis</v>
          </cell>
          <cell r="G4297" t="str">
            <v>Gatineau</v>
          </cell>
          <cell r="H4297" t="str">
            <v>J9J2W6</v>
          </cell>
          <cell r="I4297">
            <v>819</v>
          </cell>
          <cell r="J4297">
            <v>6841684</v>
          </cell>
          <cell r="K4297">
            <v>13</v>
          </cell>
          <cell r="L4297">
            <v>4313</v>
          </cell>
          <cell r="M4297">
            <v>29</v>
          </cell>
          <cell r="N4297">
            <v>3427</v>
          </cell>
        </row>
        <row r="4298">
          <cell r="A4298">
            <v>1920065</v>
          </cell>
          <cell r="B4298" t="str">
            <v>08</v>
          </cell>
          <cell r="C4298" t="str">
            <v>Abitibi-Témiscamingue</v>
          </cell>
          <cell r="D4298" t="str">
            <v>9162-1839 Québec inc.</v>
          </cell>
          <cell r="E4298" t="str">
            <v>Croisetière(Mario Corriveau Liette)</v>
          </cell>
          <cell r="F4298" t="str">
            <v>355, rang 10-1</v>
          </cell>
          <cell r="G4298" t="str">
            <v>Sainte-Germaine-Boulé</v>
          </cell>
          <cell r="H4298" t="str">
            <v>J0Z1M0</v>
          </cell>
          <cell r="I4298">
            <v>819</v>
          </cell>
          <cell r="J4298">
            <v>7876993</v>
          </cell>
          <cell r="K4298">
            <v>137</v>
          </cell>
          <cell r="L4298">
            <v>22113</v>
          </cell>
          <cell r="M4298">
            <v>145</v>
          </cell>
          <cell r="N4298">
            <v>28517</v>
          </cell>
        </row>
        <row r="4299">
          <cell r="A4299">
            <v>1920164</v>
          </cell>
          <cell r="B4299" t="str">
            <v>07</v>
          </cell>
          <cell r="C4299" t="str">
            <v>Outaouais</v>
          </cell>
          <cell r="D4299" t="str">
            <v>Gilles Blanchette &amp; Elizabeth Roos</v>
          </cell>
          <cell r="F4299" t="str">
            <v>300, chemin Roy</v>
          </cell>
          <cell r="G4299" t="str">
            <v>Mayo</v>
          </cell>
          <cell r="H4299" t="str">
            <v>J8L4L6</v>
          </cell>
          <cell r="I4299">
            <v>819</v>
          </cell>
          <cell r="J4299">
            <v>2815917</v>
          </cell>
          <cell r="K4299">
            <v>15</v>
          </cell>
          <cell r="L4299">
            <v>1701</v>
          </cell>
          <cell r="M4299">
            <v>17</v>
          </cell>
          <cell r="N4299">
            <v>2516</v>
          </cell>
        </row>
        <row r="4300">
          <cell r="A4300">
            <v>1920222</v>
          </cell>
          <cell r="B4300" t="str">
            <v>16</v>
          </cell>
          <cell r="C4300" t="str">
            <v>Montérégie</v>
          </cell>
          <cell r="D4300" t="str">
            <v>Maurice Nathalie et Sherrer Patrick</v>
          </cell>
          <cell r="F4300" t="str">
            <v>648, Petit 3e Rang Ouest</v>
          </cell>
          <cell r="G4300" t="str">
            <v>Roxton Falls</v>
          </cell>
          <cell r="H4300" t="str">
            <v>J0H1E0</v>
          </cell>
          <cell r="I4300">
            <v>450</v>
          </cell>
          <cell r="J4300">
            <v>5395794</v>
          </cell>
          <cell r="K4300">
            <v>15</v>
          </cell>
          <cell r="L4300">
            <v>2381</v>
          </cell>
          <cell r="M4300">
            <v>15</v>
          </cell>
          <cell r="N4300">
            <v>3062</v>
          </cell>
        </row>
        <row r="4301">
          <cell r="A4301">
            <v>1920511</v>
          </cell>
          <cell r="B4301" t="str">
            <v>07</v>
          </cell>
          <cell r="C4301" t="str">
            <v>Outaouais</v>
          </cell>
          <cell r="D4301" t="str">
            <v>Les Fermes Stewart S.E.N.C.</v>
          </cell>
          <cell r="E4301" t="str">
            <v>Thomas(Donnelly Colleen &amp; Stewart)</v>
          </cell>
          <cell r="F4301" t="str">
            <v>C 195 Wesley Road</v>
          </cell>
          <cell r="G4301" t="str">
            <v>Shawville</v>
          </cell>
          <cell r="H4301" t="str">
            <v>J0X2Y0</v>
          </cell>
          <cell r="I4301">
            <v>819</v>
          </cell>
          <cell r="J4301">
            <v>6475250</v>
          </cell>
          <cell r="K4301">
            <v>169</v>
          </cell>
          <cell r="L4301">
            <v>33650</v>
          </cell>
          <cell r="M4301">
            <v>163</v>
          </cell>
          <cell r="N4301">
            <v>52460</v>
          </cell>
        </row>
        <row r="4302">
          <cell r="A4302">
            <v>1920545</v>
          </cell>
          <cell r="B4302" t="str">
            <v>12</v>
          </cell>
          <cell r="C4302" t="str">
            <v>Chaudière-Appalaches</v>
          </cell>
          <cell r="D4302" t="str">
            <v>Mercier(Benoît)</v>
          </cell>
          <cell r="F4302" t="str">
            <v>407, chemin des Pionniers Ouest</v>
          </cell>
          <cell r="G4302" t="str">
            <v>L'Islet</v>
          </cell>
          <cell r="H4302" t="str">
            <v>G0R2B0</v>
          </cell>
          <cell r="I4302">
            <v>418</v>
          </cell>
          <cell r="J4302">
            <v>2477780</v>
          </cell>
          <cell r="K4302">
            <v>50</v>
          </cell>
          <cell r="L4302">
            <v>15989</v>
          </cell>
          <cell r="M4302">
            <v>45</v>
          </cell>
          <cell r="N4302">
            <v>17350</v>
          </cell>
        </row>
        <row r="4303">
          <cell r="A4303">
            <v>1920560</v>
          </cell>
          <cell r="B4303" t="str">
            <v>08</v>
          </cell>
          <cell r="C4303" t="str">
            <v>Abitibi-Témiscamingue</v>
          </cell>
          <cell r="D4303" t="str">
            <v>Ferme Bovine Marc-André Boutin S.E.N.C.</v>
          </cell>
          <cell r="E4303" t="str">
            <v>Boutin(Marc-André)</v>
          </cell>
          <cell r="F4303" t="str">
            <v>1870 rang du Coin St-Pierre</v>
          </cell>
          <cell r="G4303" t="str">
            <v>Rapide-Danseur</v>
          </cell>
          <cell r="H4303" t="str">
            <v>J0Z3G0</v>
          </cell>
          <cell r="I4303">
            <v>819</v>
          </cell>
          <cell r="J4303">
            <v>9482127</v>
          </cell>
          <cell r="K4303">
            <v>45</v>
          </cell>
        </row>
        <row r="4304">
          <cell r="A4304">
            <v>1920628</v>
          </cell>
          <cell r="B4304" t="str">
            <v>02</v>
          </cell>
          <cell r="C4304" t="str">
            <v>Saguenay-Lac-Saint-Jean</v>
          </cell>
          <cell r="D4304" t="str">
            <v>COOP 0969188 Ferme des Grands-Ducs</v>
          </cell>
          <cell r="E4304" t="str">
            <v>Boisvert(Mylène)</v>
          </cell>
          <cell r="F4304" t="str">
            <v>440 Lac Sébastien C.P.164</v>
          </cell>
          <cell r="G4304" t="str">
            <v>Saint-David-de-Falardeau</v>
          </cell>
          <cell r="H4304" t="str">
            <v>G0V1C0</v>
          </cell>
          <cell r="I4304">
            <v>0</v>
          </cell>
          <cell r="J4304">
            <v>0</v>
          </cell>
          <cell r="K4304">
            <v>39</v>
          </cell>
          <cell r="M4304">
            <v>41</v>
          </cell>
        </row>
        <row r="4305">
          <cell r="A4305">
            <v>1920941</v>
          </cell>
          <cell r="B4305" t="str">
            <v>04</v>
          </cell>
          <cell r="C4305" t="str">
            <v>Mauricie</v>
          </cell>
          <cell r="D4305" t="str">
            <v>Cossette(Louis-René)</v>
          </cell>
          <cell r="F4305" t="str">
            <v>11, rang des Chutes Nord</v>
          </cell>
          <cell r="G4305" t="str">
            <v>Saint-Narcisse</v>
          </cell>
          <cell r="H4305" t="str">
            <v>G0X2Y0</v>
          </cell>
          <cell r="I4305">
            <v>418</v>
          </cell>
          <cell r="J4305">
            <v>3283289</v>
          </cell>
          <cell r="K4305">
            <v>34</v>
          </cell>
          <cell r="L4305">
            <v>767</v>
          </cell>
          <cell r="M4305">
            <v>25</v>
          </cell>
          <cell r="N4305">
            <v>8755</v>
          </cell>
        </row>
        <row r="4306">
          <cell r="A4306">
            <v>1921089</v>
          </cell>
          <cell r="B4306" t="str">
            <v>05</v>
          </cell>
          <cell r="C4306" t="str">
            <v>Estrie</v>
          </cell>
          <cell r="D4306" t="str">
            <v>Ferland Camille et Ferland Martin</v>
          </cell>
          <cell r="F4306" t="str">
            <v>6695, route 143</v>
          </cell>
          <cell r="G4306" t="str">
            <v>Stanstead-Est</v>
          </cell>
          <cell r="H4306" t="str">
            <v>J0B3E0</v>
          </cell>
          <cell r="I4306">
            <v>819</v>
          </cell>
          <cell r="J4306">
            <v>6794583</v>
          </cell>
          <cell r="K4306">
            <v>42</v>
          </cell>
          <cell r="L4306">
            <v>4766</v>
          </cell>
          <cell r="M4306">
            <v>32</v>
          </cell>
          <cell r="N4306">
            <v>4449</v>
          </cell>
        </row>
        <row r="4307">
          <cell r="A4307">
            <v>1921147</v>
          </cell>
          <cell r="B4307" t="str">
            <v>14</v>
          </cell>
          <cell r="C4307" t="str">
            <v>Lanaudière</v>
          </cell>
          <cell r="D4307" t="str">
            <v>Lessard(Denise)</v>
          </cell>
          <cell r="F4307" t="str">
            <v>160, Montée Sainte-Marie</v>
          </cell>
          <cell r="G4307" t="str">
            <v>L'Assomption</v>
          </cell>
          <cell r="H4307" t="str">
            <v>J5W5E3</v>
          </cell>
          <cell r="I4307">
            <v>450</v>
          </cell>
          <cell r="J4307">
            <v>5882970</v>
          </cell>
          <cell r="K4307">
            <v>38</v>
          </cell>
          <cell r="L4307">
            <v>1021</v>
          </cell>
          <cell r="M4307">
            <v>44</v>
          </cell>
          <cell r="N4307">
            <v>913</v>
          </cell>
        </row>
        <row r="4308">
          <cell r="A4308">
            <v>1921402</v>
          </cell>
          <cell r="B4308" t="str">
            <v>12</v>
          </cell>
          <cell r="C4308" t="str">
            <v>Chaudière-Appalaches</v>
          </cell>
          <cell r="D4308" t="str">
            <v>Giguère(Gaétan)</v>
          </cell>
          <cell r="F4308" t="str">
            <v>2103, Route 112</v>
          </cell>
          <cell r="G4308" t="str">
            <v>Saint-Frédéric</v>
          </cell>
          <cell r="H4308" t="str">
            <v>G0N1P0</v>
          </cell>
          <cell r="I4308">
            <v>418</v>
          </cell>
          <cell r="J4308">
            <v>4263360</v>
          </cell>
          <cell r="K4308">
            <v>20</v>
          </cell>
          <cell r="L4308">
            <v>1220</v>
          </cell>
          <cell r="M4308">
            <v>17</v>
          </cell>
        </row>
        <row r="4309">
          <cell r="A4309">
            <v>1921410</v>
          </cell>
          <cell r="B4309" t="str">
            <v>12</v>
          </cell>
          <cell r="C4309" t="str">
            <v>Chaudière-Appalaches</v>
          </cell>
          <cell r="D4309" t="str">
            <v>Patry(Stacy)</v>
          </cell>
          <cell r="F4309" t="str">
            <v>1953, rue Du Pont</v>
          </cell>
          <cell r="G4309" t="str">
            <v>Saint-Lambert-de-Lauzon</v>
          </cell>
          <cell r="H4309" t="str">
            <v>G0S2W0</v>
          </cell>
          <cell r="I4309">
            <v>418</v>
          </cell>
          <cell r="J4309">
            <v>8898730</v>
          </cell>
          <cell r="K4309">
            <v>12</v>
          </cell>
          <cell r="L4309">
            <v>2664</v>
          </cell>
        </row>
        <row r="4310">
          <cell r="A4310">
            <v>1921428</v>
          </cell>
          <cell r="B4310" t="str">
            <v>12</v>
          </cell>
          <cell r="C4310" t="str">
            <v>Chaudière-Appalaches</v>
          </cell>
          <cell r="D4310" t="str">
            <v>Giguère(Sébastien)</v>
          </cell>
          <cell r="F4310" t="str">
            <v>1671, route Kennedy</v>
          </cell>
          <cell r="G4310" t="str">
            <v>Saint-Joseph-de-Beauce</v>
          </cell>
          <cell r="H4310" t="str">
            <v>G0S2V0</v>
          </cell>
          <cell r="I4310">
            <v>418</v>
          </cell>
          <cell r="J4310">
            <v>3975206</v>
          </cell>
          <cell r="K4310">
            <v>23</v>
          </cell>
          <cell r="L4310">
            <v>5229</v>
          </cell>
          <cell r="M4310">
            <v>17</v>
          </cell>
          <cell r="N4310">
            <v>2678</v>
          </cell>
        </row>
        <row r="4311">
          <cell r="A4311">
            <v>1921741</v>
          </cell>
          <cell r="B4311" t="str">
            <v>16</v>
          </cell>
          <cell r="C4311" t="str">
            <v>Montérégie</v>
          </cell>
          <cell r="D4311" t="str">
            <v>Levac(Éric)</v>
          </cell>
          <cell r="F4311" t="str">
            <v>12, chemin Murphy</v>
          </cell>
          <cell r="G4311" t="str">
            <v>Vaudreuil-Dorion</v>
          </cell>
          <cell r="H4311" t="str">
            <v>J7V8P2</v>
          </cell>
          <cell r="I4311">
            <v>450</v>
          </cell>
          <cell r="J4311">
            <v>5100242</v>
          </cell>
          <cell r="K4311">
            <v>25</v>
          </cell>
          <cell r="L4311">
            <v>5181</v>
          </cell>
          <cell r="M4311">
            <v>29</v>
          </cell>
          <cell r="N4311">
            <v>2631</v>
          </cell>
        </row>
        <row r="4312">
          <cell r="A4312">
            <v>1921824</v>
          </cell>
          <cell r="B4312" t="str">
            <v>01</v>
          </cell>
          <cell r="C4312" t="str">
            <v>Bas-Saint-Laurent</v>
          </cell>
          <cell r="D4312" t="str">
            <v>Gestimap inc.</v>
          </cell>
          <cell r="E4312" t="str">
            <v>Parent(Marius)</v>
          </cell>
          <cell r="F4312" t="str">
            <v>283, rue Saint-Laurent Ouest</v>
          </cell>
          <cell r="G4312" t="str">
            <v>Rimouski</v>
          </cell>
          <cell r="H4312" t="str">
            <v>G5L4P8</v>
          </cell>
          <cell r="I4312">
            <v>418</v>
          </cell>
          <cell r="J4312">
            <v>7254326</v>
          </cell>
          <cell r="K4312">
            <v>44</v>
          </cell>
          <cell r="L4312">
            <v>5939</v>
          </cell>
          <cell r="M4312">
            <v>52</v>
          </cell>
          <cell r="N4312">
            <v>12679</v>
          </cell>
        </row>
        <row r="4313">
          <cell r="A4313">
            <v>1922012</v>
          </cell>
          <cell r="B4313" t="str">
            <v>05</v>
          </cell>
          <cell r="C4313" t="str">
            <v>Estrie</v>
          </cell>
          <cell r="D4313" t="str">
            <v>9073-7511 Québec inc.</v>
          </cell>
          <cell r="E4313" t="str">
            <v>Gilbert(Denis)</v>
          </cell>
          <cell r="F4313" t="str">
            <v>311, route Principale</v>
          </cell>
          <cell r="G4313" t="str">
            <v>Lambton</v>
          </cell>
          <cell r="H4313" t="str">
            <v>G0M1H0</v>
          </cell>
          <cell r="I4313">
            <v>418</v>
          </cell>
          <cell r="J4313">
            <v>4867778</v>
          </cell>
          <cell r="K4313">
            <v>28</v>
          </cell>
          <cell r="L4313">
            <v>5966</v>
          </cell>
          <cell r="M4313">
            <v>22</v>
          </cell>
          <cell r="N4313">
            <v>3155</v>
          </cell>
        </row>
        <row r="4314">
          <cell r="A4314">
            <v>1922020</v>
          </cell>
          <cell r="B4314" t="str">
            <v>01</v>
          </cell>
          <cell r="C4314" t="str">
            <v>Bas-Saint-Laurent</v>
          </cell>
          <cell r="D4314" t="str">
            <v>Pelletier(Yvon)</v>
          </cell>
          <cell r="F4314" t="str">
            <v>514, rang 12 Nord</v>
          </cell>
          <cell r="G4314" t="str">
            <v>Auclair</v>
          </cell>
          <cell r="H4314" t="str">
            <v>G0L1A0</v>
          </cell>
          <cell r="I4314">
            <v>418</v>
          </cell>
          <cell r="J4314">
            <v>8992246</v>
          </cell>
          <cell r="K4314">
            <v>10</v>
          </cell>
          <cell r="L4314">
            <v>1241</v>
          </cell>
        </row>
        <row r="4315">
          <cell r="A4315">
            <v>1922145</v>
          </cell>
          <cell r="B4315" t="str">
            <v>16</v>
          </cell>
          <cell r="C4315" t="str">
            <v>Montérégie</v>
          </cell>
          <cell r="D4315" t="str">
            <v>Côté(Évelyne)</v>
          </cell>
          <cell r="F4315" t="str">
            <v>1290, rang 11</v>
          </cell>
          <cell r="G4315" t="str">
            <v>Saint-Valérien-de-Milton</v>
          </cell>
          <cell r="H4315" t="str">
            <v>J0H2B0</v>
          </cell>
          <cell r="I4315">
            <v>450</v>
          </cell>
          <cell r="J4315">
            <v>5492148</v>
          </cell>
          <cell r="K4315">
            <v>16</v>
          </cell>
          <cell r="L4315">
            <v>1361</v>
          </cell>
        </row>
        <row r="4316">
          <cell r="A4316">
            <v>1922343</v>
          </cell>
          <cell r="B4316" t="str">
            <v>05</v>
          </cell>
          <cell r="C4316" t="str">
            <v>Estrie</v>
          </cell>
          <cell r="D4316" t="str">
            <v>Gifford(Paul)</v>
          </cell>
          <cell r="F4316" t="str">
            <v>56 avenue Melbourne sud</v>
          </cell>
          <cell r="G4316" t="str">
            <v>Richmond</v>
          </cell>
          <cell r="H4316" t="str">
            <v>J0B2H0</v>
          </cell>
          <cell r="I4316">
            <v>819</v>
          </cell>
          <cell r="J4316">
            <v>8261886</v>
          </cell>
          <cell r="K4316">
            <v>17</v>
          </cell>
          <cell r="L4316">
            <v>772</v>
          </cell>
          <cell r="M4316">
            <v>17</v>
          </cell>
          <cell r="N4316">
            <v>287</v>
          </cell>
        </row>
        <row r="4317">
          <cell r="A4317">
            <v>1922384</v>
          </cell>
          <cell r="B4317" t="str">
            <v>08</v>
          </cell>
          <cell r="C4317" t="str">
            <v>Abitibi-Témiscamingue</v>
          </cell>
          <cell r="D4317" t="str">
            <v>COOP 1499904 Mongeau Jean-Richard et Millette Lorraine</v>
          </cell>
          <cell r="F4317" t="str">
            <v>263, 1re Avenue Ouest</v>
          </cell>
          <cell r="G4317" t="str">
            <v>Amos</v>
          </cell>
          <cell r="H4317" t="str">
            <v>J9T1V1</v>
          </cell>
          <cell r="I4317">
            <v>0</v>
          </cell>
          <cell r="J4317">
            <v>0</v>
          </cell>
          <cell r="K4317">
            <v>40</v>
          </cell>
        </row>
        <row r="4318">
          <cell r="A4318">
            <v>1922533</v>
          </cell>
          <cell r="B4318" t="str">
            <v>07</v>
          </cell>
          <cell r="C4318" t="str">
            <v>Outaouais</v>
          </cell>
          <cell r="D4318" t="str">
            <v>Lacroix(Christine)</v>
          </cell>
          <cell r="E4318" t="str">
            <v>Lacroix(Marcel Huot et Christine)</v>
          </cell>
          <cell r="F4318" t="str">
            <v>176, chemin Rivière Gatineau Sud</v>
          </cell>
          <cell r="G4318" t="str">
            <v>Bouchette</v>
          </cell>
          <cell r="H4318" t="str">
            <v>J0X1E0</v>
          </cell>
          <cell r="I4318">
            <v>819</v>
          </cell>
          <cell r="J4318">
            <v>4653309</v>
          </cell>
          <cell r="K4318">
            <v>16</v>
          </cell>
          <cell r="L4318">
            <v>1940</v>
          </cell>
          <cell r="M4318">
            <v>16</v>
          </cell>
          <cell r="N4318">
            <v>1903</v>
          </cell>
        </row>
        <row r="4319">
          <cell r="A4319">
            <v>1922608</v>
          </cell>
          <cell r="B4319" t="str">
            <v>04</v>
          </cell>
          <cell r="C4319" t="str">
            <v>Mauricie</v>
          </cell>
          <cell r="D4319" t="str">
            <v>Carle(Sylvain)</v>
          </cell>
          <cell r="F4319" t="str">
            <v>2260, rang St-Charles</v>
          </cell>
          <cell r="G4319" t="str">
            <v>Sainte-Angèle-de-Prémont</v>
          </cell>
          <cell r="H4319" t="str">
            <v>J0K1R0</v>
          </cell>
          <cell r="I4319">
            <v>819</v>
          </cell>
          <cell r="J4319">
            <v>2685443</v>
          </cell>
          <cell r="K4319">
            <v>19</v>
          </cell>
          <cell r="L4319">
            <v>521</v>
          </cell>
        </row>
        <row r="4320">
          <cell r="A4320">
            <v>1922699</v>
          </cell>
          <cell r="B4320" t="str">
            <v>05</v>
          </cell>
          <cell r="C4320" t="str">
            <v>Estrie</v>
          </cell>
          <cell r="D4320" t="str">
            <v>Roy(Martin)</v>
          </cell>
          <cell r="F4320" t="str">
            <v>375, Domaine des Hauts Bois</v>
          </cell>
          <cell r="G4320" t="str">
            <v>Richmond</v>
          </cell>
          <cell r="H4320" t="str">
            <v>J0B2H0</v>
          </cell>
          <cell r="I4320">
            <v>819</v>
          </cell>
          <cell r="J4320">
            <v>8261108</v>
          </cell>
          <cell r="K4320">
            <v>37</v>
          </cell>
          <cell r="L4320">
            <v>2326</v>
          </cell>
          <cell r="M4320">
            <v>42</v>
          </cell>
          <cell r="N4320">
            <v>2155</v>
          </cell>
        </row>
        <row r="4321">
          <cell r="A4321">
            <v>1922939</v>
          </cell>
          <cell r="B4321" t="str">
            <v>17</v>
          </cell>
          <cell r="C4321" t="str">
            <v>Centre-du-Québec</v>
          </cell>
          <cell r="D4321" t="str">
            <v>9108-1992 Québec inc.</v>
          </cell>
          <cell r="E4321" t="str">
            <v>Théroux(Robert)</v>
          </cell>
          <cell r="F4321" t="str">
            <v>376, 3e Rang</v>
          </cell>
          <cell r="G4321" t="str">
            <v>Sainte-Cécile-de-Lévrard</v>
          </cell>
          <cell r="H4321" t="str">
            <v>G0X2M0</v>
          </cell>
          <cell r="I4321">
            <v>819</v>
          </cell>
          <cell r="J4321">
            <v>2631026</v>
          </cell>
          <cell r="K4321">
            <v>18</v>
          </cell>
          <cell r="L4321">
            <v>663</v>
          </cell>
          <cell r="M4321">
            <v>18</v>
          </cell>
          <cell r="N4321">
            <v>4169</v>
          </cell>
        </row>
        <row r="4322">
          <cell r="A4322">
            <v>1923044</v>
          </cell>
          <cell r="B4322" t="str">
            <v>16</v>
          </cell>
          <cell r="C4322" t="str">
            <v>Montérégie</v>
          </cell>
          <cell r="D4322" t="str">
            <v>Markus Ritter &amp; Catherine Gruber</v>
          </cell>
          <cell r="E4322" t="str">
            <v>Ritter(Markus)</v>
          </cell>
          <cell r="F4322" t="str">
            <v>1475, 3ième Concession</v>
          </cell>
          <cell r="G4322" t="str">
            <v>Elgin</v>
          </cell>
          <cell r="H4322" t="str">
            <v>J0S2E0</v>
          </cell>
          <cell r="I4322">
            <v>450</v>
          </cell>
          <cell r="J4322">
            <v>2646028</v>
          </cell>
          <cell r="K4322">
            <v>15</v>
          </cell>
          <cell r="L4322">
            <v>2858</v>
          </cell>
          <cell r="M4322">
            <v>16</v>
          </cell>
          <cell r="N4322">
            <v>2589</v>
          </cell>
        </row>
        <row r="4323">
          <cell r="A4323">
            <v>1923051</v>
          </cell>
          <cell r="B4323" t="str">
            <v>05</v>
          </cell>
          <cell r="C4323" t="str">
            <v>Estrie</v>
          </cell>
          <cell r="D4323" t="str">
            <v>Viens(Mario)</v>
          </cell>
          <cell r="F4323" t="str">
            <v>856, rue Deslandes</v>
          </cell>
          <cell r="G4323" t="str">
            <v>Melbourne</v>
          </cell>
          <cell r="H4323" t="str">
            <v>J0B2B0</v>
          </cell>
          <cell r="I4323">
            <v>819</v>
          </cell>
          <cell r="J4323">
            <v>8261732</v>
          </cell>
          <cell r="K4323">
            <v>15</v>
          </cell>
          <cell r="L4323">
            <v>2614</v>
          </cell>
          <cell r="M4323">
            <v>15</v>
          </cell>
          <cell r="N4323">
            <v>2381</v>
          </cell>
        </row>
        <row r="4324">
          <cell r="A4324">
            <v>1923101</v>
          </cell>
          <cell r="B4324" t="str">
            <v>02</v>
          </cell>
          <cell r="C4324" t="str">
            <v>Saguenay-Lac-Saint-Jean</v>
          </cell>
          <cell r="D4324" t="str">
            <v>Néron(Renald)</v>
          </cell>
          <cell r="F4324" t="str">
            <v>564, rang 3</v>
          </cell>
          <cell r="G4324" t="str">
            <v>Saint-Charles-de-Bourget</v>
          </cell>
          <cell r="H4324" t="str">
            <v>G0V1G0</v>
          </cell>
          <cell r="I4324">
            <v>418</v>
          </cell>
          <cell r="J4324">
            <v>6722120</v>
          </cell>
          <cell r="K4324">
            <v>18</v>
          </cell>
          <cell r="L4324">
            <v>1720</v>
          </cell>
          <cell r="M4324">
            <v>19</v>
          </cell>
          <cell r="N4324">
            <v>1699</v>
          </cell>
        </row>
        <row r="4325">
          <cell r="A4325">
            <v>1923119</v>
          </cell>
          <cell r="B4325" t="str">
            <v>02</v>
          </cell>
          <cell r="C4325" t="str">
            <v>Saguenay-Lac-Saint-Jean</v>
          </cell>
          <cell r="D4325" t="str">
            <v>Bouchard(Mario)</v>
          </cell>
          <cell r="F4325" t="str">
            <v>1020, rang St-Marc ouest</v>
          </cell>
          <cell r="G4325" t="str">
            <v>Saint-Honoré</v>
          </cell>
          <cell r="H4325" t="str">
            <v>G0V1L0</v>
          </cell>
          <cell r="I4325">
            <v>418</v>
          </cell>
          <cell r="J4325">
            <v>5430018</v>
          </cell>
          <cell r="K4325">
            <v>50</v>
          </cell>
          <cell r="L4325">
            <v>3441</v>
          </cell>
          <cell r="M4325">
            <v>55</v>
          </cell>
          <cell r="N4325">
            <v>11918</v>
          </cell>
        </row>
        <row r="4326">
          <cell r="A4326">
            <v>1923259</v>
          </cell>
          <cell r="B4326" t="str">
            <v>14</v>
          </cell>
          <cell r="C4326" t="str">
            <v>Lanaudière</v>
          </cell>
          <cell r="D4326" t="str">
            <v>Ferme Christian Thérien SENC</v>
          </cell>
          <cell r="E4326" t="str">
            <v>Thérien(Christian)</v>
          </cell>
          <cell r="F4326" t="str">
            <v>1155, rang des Continuations</v>
          </cell>
          <cell r="G4326" t="str">
            <v>Saint-Jacques</v>
          </cell>
          <cell r="H4326" t="str">
            <v>J0K2R0</v>
          </cell>
          <cell r="I4326">
            <v>450</v>
          </cell>
          <cell r="J4326">
            <v>8399064</v>
          </cell>
          <cell r="K4326">
            <v>129</v>
          </cell>
          <cell r="L4326">
            <v>31625</v>
          </cell>
          <cell r="M4326">
            <v>132</v>
          </cell>
          <cell r="N4326">
            <v>32197</v>
          </cell>
        </row>
        <row r="4327">
          <cell r="A4327">
            <v>1923481</v>
          </cell>
          <cell r="B4327" t="str">
            <v>12</v>
          </cell>
          <cell r="C4327" t="str">
            <v>Chaudière-Appalaches</v>
          </cell>
          <cell r="D4327" t="str">
            <v>Labbé(Normand)</v>
          </cell>
          <cell r="F4327" t="str">
            <v>310, rang St-Etienne Sud</v>
          </cell>
          <cell r="G4327" t="str">
            <v>Sainte-Marie</v>
          </cell>
          <cell r="H4327" t="str">
            <v>G6E3A7</v>
          </cell>
          <cell r="I4327">
            <v>418</v>
          </cell>
          <cell r="J4327">
            <v>3876386</v>
          </cell>
          <cell r="K4327">
            <v>23</v>
          </cell>
          <cell r="L4327">
            <v>1143</v>
          </cell>
          <cell r="M4327">
            <v>29</v>
          </cell>
          <cell r="N4327">
            <v>583</v>
          </cell>
        </row>
        <row r="4328">
          <cell r="A4328">
            <v>1923671</v>
          </cell>
          <cell r="B4328" t="str">
            <v>02</v>
          </cell>
          <cell r="C4328" t="str">
            <v>Saguenay-Lac-Saint-Jean</v>
          </cell>
          <cell r="D4328" t="str">
            <v>Larouche(Angelo)</v>
          </cell>
          <cell r="F4328" t="str">
            <v>64, chemin Élysé</v>
          </cell>
          <cell r="G4328" t="str">
            <v>Chambord</v>
          </cell>
          <cell r="H4328" t="str">
            <v>G0W2K0</v>
          </cell>
          <cell r="I4328">
            <v>418</v>
          </cell>
          <cell r="J4328">
            <v>3421398</v>
          </cell>
          <cell r="K4328">
            <v>11</v>
          </cell>
          <cell r="L4328">
            <v>308</v>
          </cell>
        </row>
        <row r="4329">
          <cell r="A4329">
            <v>1923739</v>
          </cell>
          <cell r="B4329" t="str">
            <v>03</v>
          </cell>
          <cell r="C4329" t="str">
            <v>Capitale-Nationale</v>
          </cell>
          <cell r="D4329" t="str">
            <v>Perreault(Caroline)</v>
          </cell>
          <cell r="F4329" t="str">
            <v>340, chemin Sir Lomer Gouin</v>
          </cell>
          <cell r="G4329" t="str">
            <v>Grondines</v>
          </cell>
          <cell r="H4329" t="str">
            <v>G0A1W0</v>
          </cell>
          <cell r="I4329">
            <v>418</v>
          </cell>
          <cell r="J4329">
            <v>2683233</v>
          </cell>
          <cell r="K4329">
            <v>39</v>
          </cell>
          <cell r="M4329">
            <v>37</v>
          </cell>
        </row>
        <row r="4330">
          <cell r="A4330">
            <v>1923747</v>
          </cell>
          <cell r="B4330" t="str">
            <v>11</v>
          </cell>
          <cell r="C4330" t="str">
            <v>Gaspésie-Iles-de-la-Madeleine</v>
          </cell>
          <cell r="D4330" t="str">
            <v>9184-8069 Québec inc.</v>
          </cell>
          <cell r="E4330" t="str">
            <v>Arseneau(Steve et Mario)</v>
          </cell>
          <cell r="F4330" t="str">
            <v>326, chemin de la Pointe-Basse</v>
          </cell>
          <cell r="G4330" t="str">
            <v>Havre-aux-Maisons</v>
          </cell>
          <cell r="H4330" t="str">
            <v>G4T5J3</v>
          </cell>
          <cell r="I4330">
            <v>418</v>
          </cell>
          <cell r="J4330">
            <v>9694053</v>
          </cell>
          <cell r="K4330">
            <v>11</v>
          </cell>
        </row>
        <row r="4331">
          <cell r="A4331">
            <v>1923770</v>
          </cell>
          <cell r="B4331" t="str">
            <v>16</v>
          </cell>
          <cell r="C4331" t="str">
            <v>Montérégie</v>
          </cell>
          <cell r="D4331" t="str">
            <v>Casavant(Kevin)</v>
          </cell>
          <cell r="F4331" t="str">
            <v>385, 10e Rang Est</v>
          </cell>
          <cell r="G4331" t="str">
            <v>Saint-Joachim-de-Shefford</v>
          </cell>
          <cell r="H4331" t="str">
            <v>J0E2G0</v>
          </cell>
          <cell r="I4331">
            <v>0</v>
          </cell>
          <cell r="J4331">
            <v>0</v>
          </cell>
          <cell r="K4331">
            <v>17</v>
          </cell>
          <cell r="L4331">
            <v>3148</v>
          </cell>
          <cell r="M4331">
            <v>19</v>
          </cell>
          <cell r="N4331">
            <v>1713</v>
          </cell>
        </row>
        <row r="4332">
          <cell r="A4332">
            <v>1923879</v>
          </cell>
          <cell r="B4332" t="str">
            <v>16</v>
          </cell>
          <cell r="C4332" t="str">
            <v>Montérégie</v>
          </cell>
          <cell r="D4332" t="str">
            <v>RSM Courcy &amp; Fils inc.</v>
          </cell>
          <cell r="F4332" t="str">
            <v>235, 1er Rang de Milton</v>
          </cell>
          <cell r="G4332" t="str">
            <v>Roxton Pond</v>
          </cell>
          <cell r="H4332" t="str">
            <v>J0E1Z0</v>
          </cell>
          <cell r="I4332">
            <v>450</v>
          </cell>
          <cell r="J4332">
            <v>7766817</v>
          </cell>
          <cell r="K4332">
            <v>21</v>
          </cell>
          <cell r="L4332">
            <v>2026</v>
          </cell>
          <cell r="M4332">
            <v>17</v>
          </cell>
          <cell r="N4332">
            <v>2263</v>
          </cell>
        </row>
        <row r="4333">
          <cell r="A4333">
            <v>1923887</v>
          </cell>
          <cell r="B4333" t="str">
            <v>02</v>
          </cell>
          <cell r="C4333" t="str">
            <v>Saguenay-Lac-Saint-Jean</v>
          </cell>
          <cell r="D4333" t="str">
            <v>Chayer(Nicolas)</v>
          </cell>
          <cell r="F4333" t="str">
            <v>1037, chemin St-Marc ouest</v>
          </cell>
          <cell r="G4333" t="str">
            <v>Saint-Honoré</v>
          </cell>
          <cell r="H4333" t="str">
            <v>G0V1L0</v>
          </cell>
          <cell r="I4333">
            <v>418</v>
          </cell>
          <cell r="J4333">
            <v>5439716</v>
          </cell>
          <cell r="K4333">
            <v>20</v>
          </cell>
          <cell r="L4333">
            <v>2829</v>
          </cell>
          <cell r="M4333">
            <v>25</v>
          </cell>
          <cell r="N4333">
            <v>3021</v>
          </cell>
        </row>
        <row r="4334">
          <cell r="A4334">
            <v>1924042</v>
          </cell>
          <cell r="B4334" t="str">
            <v>17</v>
          </cell>
          <cell r="C4334" t="str">
            <v>Centre-du-Québec</v>
          </cell>
          <cell r="D4334" t="str">
            <v>Laforce(Jean-François)</v>
          </cell>
          <cell r="F4334" t="str">
            <v>50, Grande Plaine</v>
          </cell>
          <cell r="G4334" t="str">
            <v>Saint-Elphège</v>
          </cell>
          <cell r="H4334" t="str">
            <v>J0G1J0</v>
          </cell>
          <cell r="I4334">
            <v>450</v>
          </cell>
          <cell r="J4334">
            <v>7836595</v>
          </cell>
          <cell r="K4334">
            <v>42</v>
          </cell>
          <cell r="L4334">
            <v>1021</v>
          </cell>
          <cell r="M4334">
            <v>41</v>
          </cell>
          <cell r="N4334">
            <v>13822</v>
          </cell>
        </row>
        <row r="4335">
          <cell r="A4335">
            <v>1924117</v>
          </cell>
          <cell r="B4335" t="str">
            <v>12</v>
          </cell>
          <cell r="C4335" t="str">
            <v>Chaudière-Appalaches</v>
          </cell>
          <cell r="D4335" t="str">
            <v>Drolet Josée &amp; Proulx Alain</v>
          </cell>
          <cell r="F4335" t="str">
            <v>1580, rang du Côteau Sud</v>
          </cell>
          <cell r="G4335" t="str">
            <v>Saint-Pierre-de-la-Rivière-du-Sud</v>
          </cell>
          <cell r="H4335" t="str">
            <v>G0R4B0</v>
          </cell>
          <cell r="I4335">
            <v>418</v>
          </cell>
          <cell r="J4335">
            <v>2482340</v>
          </cell>
          <cell r="K4335">
            <v>20</v>
          </cell>
          <cell r="L4335">
            <v>4102</v>
          </cell>
          <cell r="M4335">
            <v>20</v>
          </cell>
          <cell r="N4335">
            <v>2678</v>
          </cell>
        </row>
        <row r="4336">
          <cell r="A4336">
            <v>1924174</v>
          </cell>
          <cell r="B4336" t="str">
            <v>11</v>
          </cell>
          <cell r="C4336" t="str">
            <v>Gaspésie-Iles-de-la-Madeleine</v>
          </cell>
          <cell r="D4336" t="str">
            <v>COOP 0969212 Ferme Alcide Proulx et fils inc.</v>
          </cell>
          <cell r="E4336" t="str">
            <v>Proulx(Alcide)</v>
          </cell>
          <cell r="F4336" t="str">
            <v>543A, boulevar Perron</v>
          </cell>
          <cell r="G4336" t="str">
            <v>Maria</v>
          </cell>
          <cell r="H4336" t="str">
            <v>G0C1Y0</v>
          </cell>
          <cell r="I4336">
            <v>0</v>
          </cell>
          <cell r="J4336">
            <v>0</v>
          </cell>
          <cell r="K4336">
            <v>17</v>
          </cell>
          <cell r="M4336">
            <v>17</v>
          </cell>
        </row>
        <row r="4337">
          <cell r="A4337">
            <v>1924182</v>
          </cell>
          <cell r="B4337" t="str">
            <v>14</v>
          </cell>
          <cell r="C4337" t="str">
            <v>Lanaudière</v>
          </cell>
          <cell r="D4337" t="str">
            <v>Nadeau(Stéphane)</v>
          </cell>
          <cell r="F4337" t="str">
            <v>705, rue Beauchamp</v>
          </cell>
          <cell r="G4337" t="str">
            <v>Saint-Barthélemy</v>
          </cell>
          <cell r="H4337" t="str">
            <v>J0K1X0</v>
          </cell>
          <cell r="I4337">
            <v>450</v>
          </cell>
          <cell r="J4337">
            <v>7599833</v>
          </cell>
          <cell r="K4337">
            <v>12</v>
          </cell>
        </row>
        <row r="4338">
          <cell r="A4338">
            <v>1924588</v>
          </cell>
          <cell r="B4338" t="str">
            <v>08</v>
          </cell>
          <cell r="C4338" t="str">
            <v>Abitibi-Témiscamingue</v>
          </cell>
          <cell r="D4338" t="str">
            <v>COOP 1867340 Normand Racine</v>
          </cell>
          <cell r="F4338" t="str">
            <v>214 Lac Cameron</v>
          </cell>
          <cell r="G4338" t="str">
            <v>Saint-Eugène-de-Guigues</v>
          </cell>
          <cell r="H4338" t="str">
            <v>J0Z3L0</v>
          </cell>
          <cell r="I4338">
            <v>0</v>
          </cell>
          <cell r="J4338">
            <v>0</v>
          </cell>
          <cell r="K4338">
            <v>29</v>
          </cell>
        </row>
        <row r="4339">
          <cell r="A4339">
            <v>1924596</v>
          </cell>
          <cell r="B4339" t="str">
            <v>08</v>
          </cell>
          <cell r="C4339" t="str">
            <v>Abitibi-Témiscamingue</v>
          </cell>
          <cell r="D4339" t="str">
            <v>COOP 1867340 Mathieu Lacasse</v>
          </cell>
          <cell r="F4339" t="str">
            <v>214 Lac Cameron</v>
          </cell>
          <cell r="G4339" t="str">
            <v>Saint-Eugène-de-Guigues</v>
          </cell>
          <cell r="H4339" t="str">
            <v>J0Z3L0</v>
          </cell>
          <cell r="I4339">
            <v>0</v>
          </cell>
          <cell r="J4339">
            <v>0</v>
          </cell>
          <cell r="K4339">
            <v>49</v>
          </cell>
          <cell r="M4339">
            <v>47</v>
          </cell>
        </row>
        <row r="4340">
          <cell r="A4340">
            <v>1924604</v>
          </cell>
          <cell r="B4340" t="str">
            <v>08</v>
          </cell>
          <cell r="C4340" t="str">
            <v>Abitibi-Témiscamingue</v>
          </cell>
          <cell r="D4340" t="str">
            <v>COOP 1867340 Ferme Y.M. Lacasse S.E.N.C.</v>
          </cell>
          <cell r="E4340" t="str">
            <v>Lacasse(Yvon)</v>
          </cell>
          <cell r="F4340" t="str">
            <v>214 Lac Cameron</v>
          </cell>
          <cell r="G4340" t="str">
            <v>Saint-Eugène-de-Guigues</v>
          </cell>
          <cell r="H4340" t="str">
            <v>J0Z3L0</v>
          </cell>
          <cell r="I4340">
            <v>0</v>
          </cell>
          <cell r="J4340">
            <v>0</v>
          </cell>
          <cell r="K4340">
            <v>82</v>
          </cell>
          <cell r="M4340">
            <v>90</v>
          </cell>
        </row>
        <row r="4341">
          <cell r="A4341">
            <v>1924638</v>
          </cell>
          <cell r="B4341" t="str">
            <v>08</v>
          </cell>
          <cell r="C4341" t="str">
            <v>Abitibi-Témiscamingue</v>
          </cell>
          <cell r="D4341" t="str">
            <v>COOP 1867340 Duclos Jean-Pierre &amp; Vicky Brunet</v>
          </cell>
          <cell r="F4341" t="str">
            <v>214 Lac Cameron</v>
          </cell>
          <cell r="G4341" t="str">
            <v>Saint-Eugène-de-Guigues</v>
          </cell>
          <cell r="H4341" t="str">
            <v>J0Z3L0</v>
          </cell>
          <cell r="I4341">
            <v>0</v>
          </cell>
          <cell r="J4341">
            <v>0</v>
          </cell>
          <cell r="K4341">
            <v>28</v>
          </cell>
          <cell r="M4341">
            <v>22</v>
          </cell>
        </row>
        <row r="4342">
          <cell r="A4342">
            <v>1924802</v>
          </cell>
          <cell r="B4342" t="str">
            <v>01</v>
          </cell>
          <cell r="C4342" t="str">
            <v>Bas-Saint-Laurent</v>
          </cell>
          <cell r="D4342" t="str">
            <v>COOP 1787001 Jean-Louis Beaulieu</v>
          </cell>
          <cell r="F4342" t="str">
            <v>129, rue Saint-Jean</v>
          </cell>
          <cell r="G4342" t="str">
            <v>Amqui</v>
          </cell>
          <cell r="H4342" t="str">
            <v>G5J2X6</v>
          </cell>
          <cell r="I4342">
            <v>0</v>
          </cell>
          <cell r="J4342">
            <v>0</v>
          </cell>
          <cell r="K4342">
            <v>3</v>
          </cell>
          <cell r="M4342">
            <v>3</v>
          </cell>
        </row>
        <row r="4343">
          <cell r="A4343">
            <v>1924919</v>
          </cell>
          <cell r="B4343" t="str">
            <v>16</v>
          </cell>
          <cell r="C4343" t="str">
            <v>Montérégie</v>
          </cell>
          <cell r="D4343" t="str">
            <v>Lavallée(Alexandre)</v>
          </cell>
          <cell r="F4343" t="str">
            <v>721, chemin Cowan</v>
          </cell>
          <cell r="G4343" t="str">
            <v>Havelock</v>
          </cell>
          <cell r="H4343" t="str">
            <v>J0S2C0</v>
          </cell>
          <cell r="I4343">
            <v>450</v>
          </cell>
          <cell r="J4343">
            <v>8263494</v>
          </cell>
          <cell r="K4343">
            <v>38</v>
          </cell>
          <cell r="L4343">
            <v>4531</v>
          </cell>
          <cell r="M4343">
            <v>41</v>
          </cell>
          <cell r="N4343">
            <v>5289</v>
          </cell>
        </row>
        <row r="4344">
          <cell r="A4344">
            <v>1925122</v>
          </cell>
          <cell r="B4344" t="str">
            <v>05</v>
          </cell>
          <cell r="C4344" t="str">
            <v>Estrie</v>
          </cell>
          <cell r="D4344" t="str">
            <v>Ferme Tremco S.E.N.C.</v>
          </cell>
          <cell r="E4344" t="str">
            <v>Chamberland(Laurent Tremblay et K.)</v>
          </cell>
          <cell r="F4344" t="str">
            <v>815, rg 14 R.R.2</v>
          </cell>
          <cell r="G4344" t="str">
            <v>Val-Joli</v>
          </cell>
          <cell r="H4344" t="str">
            <v>J1S0G9</v>
          </cell>
          <cell r="I4344">
            <v>819</v>
          </cell>
          <cell r="J4344">
            <v>8462600</v>
          </cell>
          <cell r="K4344">
            <v>60</v>
          </cell>
          <cell r="L4344">
            <v>8845</v>
          </cell>
          <cell r="M4344">
            <v>66</v>
          </cell>
          <cell r="N4344">
            <v>10206</v>
          </cell>
        </row>
        <row r="4345">
          <cell r="A4345">
            <v>1925213</v>
          </cell>
          <cell r="B4345" t="str">
            <v>01</v>
          </cell>
          <cell r="C4345" t="str">
            <v>Bas-Saint-Laurent</v>
          </cell>
          <cell r="D4345" t="str">
            <v>COOP 0928622 André Caron</v>
          </cell>
          <cell r="E4345" t="str">
            <v>Caron(André)</v>
          </cell>
          <cell r="F4345" t="str">
            <v>61 rang Hauteville</v>
          </cell>
          <cell r="G4345" t="str">
            <v>Saint-Denis (de Kamouraska)</v>
          </cell>
          <cell r="H4345" t="str">
            <v>G0L2R0</v>
          </cell>
          <cell r="I4345">
            <v>0</v>
          </cell>
          <cell r="J4345">
            <v>0</v>
          </cell>
          <cell r="K4345">
            <v>14</v>
          </cell>
        </row>
        <row r="4346">
          <cell r="A4346">
            <v>1925239</v>
          </cell>
          <cell r="B4346" t="str">
            <v>14</v>
          </cell>
          <cell r="C4346" t="str">
            <v>Lanaudière</v>
          </cell>
          <cell r="D4346" t="str">
            <v>COOP 0969196 Alain Hénault</v>
          </cell>
          <cell r="F4346" t="str">
            <v>420, rang St-Joseph</v>
          </cell>
          <cell r="G4346" t="str">
            <v>Saint-Adelphe</v>
          </cell>
          <cell r="H4346" t="str">
            <v>G0X2G0</v>
          </cell>
          <cell r="I4346">
            <v>0</v>
          </cell>
          <cell r="J4346">
            <v>0</v>
          </cell>
          <cell r="K4346">
            <v>23</v>
          </cell>
          <cell r="M4346">
            <v>28</v>
          </cell>
        </row>
        <row r="4347">
          <cell r="A4347">
            <v>1925247</v>
          </cell>
          <cell r="B4347" t="str">
            <v>14</v>
          </cell>
          <cell r="C4347" t="str">
            <v>Lanaudière</v>
          </cell>
          <cell r="D4347" t="str">
            <v>COOP 0969196 Yves Plante</v>
          </cell>
          <cell r="F4347" t="str">
            <v>420, rang St-Joseph</v>
          </cell>
          <cell r="G4347" t="str">
            <v>Saint-Adelphe</v>
          </cell>
          <cell r="H4347" t="str">
            <v>G0X2G0</v>
          </cell>
          <cell r="I4347">
            <v>0</v>
          </cell>
          <cell r="J4347">
            <v>0</v>
          </cell>
          <cell r="K4347">
            <v>13</v>
          </cell>
        </row>
        <row r="4348">
          <cell r="A4348">
            <v>1925254</v>
          </cell>
          <cell r="B4348" t="str">
            <v>03</v>
          </cell>
          <cell r="C4348" t="str">
            <v>Capitale-Nationale</v>
          </cell>
          <cell r="D4348" t="str">
            <v>COOP 0969196 Caroline Perreault</v>
          </cell>
          <cell r="F4348" t="str">
            <v>420, rang St-Joseph</v>
          </cell>
          <cell r="G4348" t="str">
            <v>Saint-Adelphe</v>
          </cell>
          <cell r="H4348" t="str">
            <v>G0X2G0</v>
          </cell>
          <cell r="I4348">
            <v>0</v>
          </cell>
          <cell r="J4348">
            <v>0</v>
          </cell>
          <cell r="K4348">
            <v>43</v>
          </cell>
          <cell r="M4348">
            <v>44</v>
          </cell>
        </row>
        <row r="4349">
          <cell r="A4349">
            <v>1925270</v>
          </cell>
          <cell r="B4349" t="str">
            <v>14</v>
          </cell>
          <cell r="C4349" t="str">
            <v>Lanaudière</v>
          </cell>
          <cell r="D4349" t="str">
            <v>Lafond(Nicole)</v>
          </cell>
          <cell r="F4349" t="str">
            <v>652, Petit Rang</v>
          </cell>
          <cell r="G4349" t="str">
            <v>Saint-Thomas</v>
          </cell>
          <cell r="H4349" t="str">
            <v>J0K3L0</v>
          </cell>
          <cell r="I4349">
            <v>450</v>
          </cell>
          <cell r="J4349">
            <v>7525352</v>
          </cell>
          <cell r="K4349">
            <v>46</v>
          </cell>
          <cell r="L4349">
            <v>2075</v>
          </cell>
          <cell r="M4349">
            <v>44</v>
          </cell>
          <cell r="N4349">
            <v>7132</v>
          </cell>
        </row>
        <row r="4350">
          <cell r="A4350">
            <v>1925387</v>
          </cell>
          <cell r="B4350" t="str">
            <v>01</v>
          </cell>
          <cell r="C4350" t="str">
            <v>Bas-Saint-Laurent</v>
          </cell>
          <cell r="D4350" t="str">
            <v>Ferme R.C. Truchon et Fils inc.</v>
          </cell>
          <cell r="E4350" t="str">
            <v>Truchon(Daniel)</v>
          </cell>
          <cell r="F4350" t="str">
            <v>60, rang de la Coulée</v>
          </cell>
          <cell r="G4350" t="str">
            <v>Matane</v>
          </cell>
          <cell r="H4350" t="str">
            <v>G4W9A2</v>
          </cell>
          <cell r="I4350">
            <v>418</v>
          </cell>
          <cell r="J4350">
            <v>5626506</v>
          </cell>
          <cell r="K4350">
            <v>92</v>
          </cell>
          <cell r="L4350">
            <v>14620</v>
          </cell>
          <cell r="M4350">
            <v>78</v>
          </cell>
          <cell r="N4350">
            <v>17530</v>
          </cell>
        </row>
        <row r="4351">
          <cell r="A4351">
            <v>1925494</v>
          </cell>
          <cell r="B4351" t="str">
            <v>14</v>
          </cell>
          <cell r="C4351" t="str">
            <v>Lanaudière</v>
          </cell>
          <cell r="D4351" t="str">
            <v>Ellenberger(Miguël)</v>
          </cell>
          <cell r="F4351" t="str">
            <v>1111, Rang Grande Chaloupe</v>
          </cell>
          <cell r="G4351" t="str">
            <v>Saint-Thomas</v>
          </cell>
          <cell r="H4351" t="str">
            <v>J0K3L0</v>
          </cell>
          <cell r="I4351">
            <v>450</v>
          </cell>
          <cell r="J4351">
            <v>7562027</v>
          </cell>
          <cell r="N4351">
            <v>2041</v>
          </cell>
        </row>
        <row r="4352">
          <cell r="A4352">
            <v>1925585</v>
          </cell>
          <cell r="B4352" t="str">
            <v>14</v>
          </cell>
          <cell r="C4352" t="str">
            <v>Lanaudière</v>
          </cell>
          <cell r="D4352" t="str">
            <v>COOP 0969196 Miguël Ellenberger</v>
          </cell>
          <cell r="F4352" t="str">
            <v>420, rang St-Joseph</v>
          </cell>
          <cell r="G4352" t="str">
            <v>Saint-Adelphe</v>
          </cell>
          <cell r="H4352" t="str">
            <v>G0X2G0</v>
          </cell>
          <cell r="I4352">
            <v>0</v>
          </cell>
          <cell r="J4352">
            <v>0</v>
          </cell>
          <cell r="K4352">
            <v>22</v>
          </cell>
          <cell r="M4352">
            <v>25</v>
          </cell>
        </row>
        <row r="4353">
          <cell r="A4353">
            <v>1925692</v>
          </cell>
          <cell r="B4353" t="str">
            <v>17</v>
          </cell>
          <cell r="C4353" t="str">
            <v>Centre-du-Québec</v>
          </cell>
          <cell r="D4353" t="str">
            <v>COOP 0969246 Les Entreprises Signori inc.</v>
          </cell>
          <cell r="E4353" t="str">
            <v>Signori(René)</v>
          </cell>
          <cell r="F4353" t="str">
            <v>861, rang 7</v>
          </cell>
          <cell r="G4353" t="str">
            <v>Wickham</v>
          </cell>
          <cell r="H4353" t="str">
            <v>J0C1S0</v>
          </cell>
          <cell r="I4353">
            <v>0</v>
          </cell>
          <cell r="J4353">
            <v>0</v>
          </cell>
          <cell r="K4353">
            <v>6</v>
          </cell>
        </row>
        <row r="4354">
          <cell r="A4354">
            <v>1925734</v>
          </cell>
          <cell r="B4354" t="str">
            <v>07</v>
          </cell>
          <cell r="C4354" t="str">
            <v>Outaouais</v>
          </cell>
          <cell r="D4354" t="str">
            <v>COOP 1521087 9066-6405 Québec inc.</v>
          </cell>
          <cell r="E4354" t="str">
            <v>Carpentier(Gary)</v>
          </cell>
          <cell r="F4354" t="str">
            <v>57, rue Dufferin</v>
          </cell>
          <cell r="G4354" t="str">
            <v>Granby</v>
          </cell>
          <cell r="H4354" t="str">
            <v>J2G4W8</v>
          </cell>
          <cell r="I4354">
            <v>819</v>
          </cell>
          <cell r="J4354">
            <v>4632599</v>
          </cell>
          <cell r="K4354">
            <v>51</v>
          </cell>
          <cell r="M4354">
            <v>51</v>
          </cell>
        </row>
        <row r="4355">
          <cell r="A4355">
            <v>1925759</v>
          </cell>
          <cell r="B4355" t="str">
            <v>07</v>
          </cell>
          <cell r="C4355" t="str">
            <v>Outaouais</v>
          </cell>
          <cell r="D4355" t="str">
            <v>COOP 1521087 Jean Giasson</v>
          </cell>
          <cell r="F4355" t="str">
            <v>57, rue Dufferin</v>
          </cell>
          <cell r="G4355" t="str">
            <v>Granby</v>
          </cell>
          <cell r="H4355" t="str">
            <v>J2G4W8</v>
          </cell>
          <cell r="I4355">
            <v>819</v>
          </cell>
          <cell r="J4355">
            <v>4491470</v>
          </cell>
          <cell r="K4355">
            <v>52</v>
          </cell>
          <cell r="M4355">
            <v>48</v>
          </cell>
        </row>
        <row r="4356">
          <cell r="A4356">
            <v>1926021</v>
          </cell>
          <cell r="B4356" t="str">
            <v>17</v>
          </cell>
          <cell r="C4356" t="str">
            <v>Centre-du-Québec</v>
          </cell>
          <cell r="D4356" t="str">
            <v>Lambert(Pierre)</v>
          </cell>
          <cell r="F4356" t="str">
            <v>360, Route P.E. Lambert</v>
          </cell>
          <cell r="G4356" t="str">
            <v>Sainte-Hélène-de-Chester</v>
          </cell>
          <cell r="H4356" t="str">
            <v>G0P1H0</v>
          </cell>
          <cell r="I4356">
            <v>819</v>
          </cell>
          <cell r="J4356">
            <v>3822194</v>
          </cell>
          <cell r="K4356">
            <v>23</v>
          </cell>
          <cell r="L4356">
            <v>4178</v>
          </cell>
          <cell r="M4356">
            <v>23</v>
          </cell>
          <cell r="N4356">
            <v>3138</v>
          </cell>
        </row>
        <row r="4357">
          <cell r="A4357">
            <v>1926054</v>
          </cell>
          <cell r="B4357" t="str">
            <v>12</v>
          </cell>
          <cell r="C4357" t="str">
            <v>Chaudière-Appalaches</v>
          </cell>
          <cell r="D4357" t="str">
            <v>COOP 1527936 Gilles Bernier</v>
          </cell>
          <cell r="F4357" t="str">
            <v>316, rang St-Antoine</v>
          </cell>
          <cell r="G4357" t="str">
            <v>Sainte-Marguerite (de Beauce)</v>
          </cell>
          <cell r="H4357" t="str">
            <v>G0S2X0</v>
          </cell>
          <cell r="I4357">
            <v>0</v>
          </cell>
          <cell r="J4357">
            <v>0</v>
          </cell>
          <cell r="K4357">
            <v>18</v>
          </cell>
          <cell r="M4357">
            <v>16</v>
          </cell>
        </row>
        <row r="4358">
          <cell r="A4358">
            <v>1926062</v>
          </cell>
          <cell r="B4358" t="str">
            <v>12</v>
          </cell>
          <cell r="C4358" t="str">
            <v>Chaudière-Appalaches</v>
          </cell>
          <cell r="D4358" t="str">
            <v>COOP 1527936 Daniel Bourgault</v>
          </cell>
          <cell r="F4358" t="str">
            <v>316, rang St-Antoine</v>
          </cell>
          <cell r="G4358" t="str">
            <v>Sainte-Marguerite (de Beauce)</v>
          </cell>
          <cell r="H4358" t="str">
            <v>G0S2X0</v>
          </cell>
          <cell r="I4358">
            <v>0</v>
          </cell>
          <cell r="J4358">
            <v>0</v>
          </cell>
          <cell r="K4358">
            <v>10</v>
          </cell>
          <cell r="M4358">
            <v>10</v>
          </cell>
        </row>
        <row r="4359">
          <cell r="A4359">
            <v>1926070</v>
          </cell>
          <cell r="B4359" t="str">
            <v>12</v>
          </cell>
          <cell r="C4359" t="str">
            <v>Chaudière-Appalaches</v>
          </cell>
          <cell r="D4359" t="str">
            <v>COOP 1527936 Sylvain Bourque et Sonia Paquet</v>
          </cell>
          <cell r="F4359" t="str">
            <v>316, rang St-Antoine</v>
          </cell>
          <cell r="G4359" t="str">
            <v>Sainte-Marguerite (de Beauce)</v>
          </cell>
          <cell r="H4359" t="str">
            <v>G0S2X0</v>
          </cell>
          <cell r="I4359">
            <v>0</v>
          </cell>
          <cell r="J4359">
            <v>0</v>
          </cell>
          <cell r="K4359">
            <v>22</v>
          </cell>
          <cell r="M4359">
            <v>26</v>
          </cell>
        </row>
        <row r="4360">
          <cell r="A4360">
            <v>1926096</v>
          </cell>
          <cell r="B4360" t="str">
            <v>12</v>
          </cell>
          <cell r="C4360" t="str">
            <v>Chaudière-Appalaches</v>
          </cell>
          <cell r="D4360" t="str">
            <v>COOP 1527936 David Dostie</v>
          </cell>
          <cell r="F4360" t="str">
            <v>316, rang St-Antoine</v>
          </cell>
          <cell r="G4360" t="str">
            <v>Sainte-Marguerite (de Beauce)</v>
          </cell>
          <cell r="H4360" t="str">
            <v>G0S2X0</v>
          </cell>
          <cell r="I4360">
            <v>418</v>
          </cell>
          <cell r="J4360">
            <v>4240155</v>
          </cell>
          <cell r="K4360">
            <v>2</v>
          </cell>
          <cell r="M4360">
            <v>2</v>
          </cell>
        </row>
        <row r="4361">
          <cell r="A4361">
            <v>1926120</v>
          </cell>
          <cell r="B4361" t="str">
            <v>02</v>
          </cell>
          <cell r="C4361" t="str">
            <v>Saguenay-Lac-Saint-Jean</v>
          </cell>
          <cell r="D4361" t="str">
            <v>COOP 0969188 Roger Paradis</v>
          </cell>
          <cell r="F4361" t="str">
            <v>440 Lac Sébastien C.P.164</v>
          </cell>
          <cell r="G4361" t="str">
            <v>Saint-David-de-Falardeau</v>
          </cell>
          <cell r="H4361" t="str">
            <v>G0V1C0</v>
          </cell>
          <cell r="I4361">
            <v>0</v>
          </cell>
          <cell r="J4361">
            <v>0</v>
          </cell>
          <cell r="K4361">
            <v>41</v>
          </cell>
          <cell r="M4361">
            <v>40</v>
          </cell>
        </row>
        <row r="4362">
          <cell r="A4362">
            <v>1926138</v>
          </cell>
          <cell r="B4362" t="str">
            <v>02</v>
          </cell>
          <cell r="C4362" t="str">
            <v>Saguenay-Lac-Saint-Jean</v>
          </cell>
          <cell r="D4362" t="str">
            <v>COOP 0969188 Michaël Bernard</v>
          </cell>
          <cell r="F4362" t="str">
            <v>440 Lac Sébastien C.P.164</v>
          </cell>
          <cell r="G4362" t="str">
            <v>Saint-David-de-Falardeau</v>
          </cell>
          <cell r="H4362" t="str">
            <v>G0V1C0</v>
          </cell>
          <cell r="I4362">
            <v>0</v>
          </cell>
          <cell r="J4362">
            <v>0</v>
          </cell>
          <cell r="K4362">
            <v>40</v>
          </cell>
          <cell r="M4362">
            <v>37</v>
          </cell>
        </row>
        <row r="4363">
          <cell r="A4363">
            <v>1926294</v>
          </cell>
          <cell r="B4363" t="str">
            <v>14</v>
          </cell>
          <cell r="C4363" t="str">
            <v>Lanaudière</v>
          </cell>
          <cell r="D4363" t="str">
            <v>Thouin(Marc)</v>
          </cell>
          <cell r="F4363" t="str">
            <v>370, rang Pied de la Montagne</v>
          </cell>
          <cell r="G4363" t="str">
            <v>Sainte-Mélanie</v>
          </cell>
          <cell r="H4363" t="str">
            <v>J0K3A0</v>
          </cell>
          <cell r="I4363">
            <v>450</v>
          </cell>
          <cell r="J4363">
            <v>8895481</v>
          </cell>
          <cell r="K4363">
            <v>12</v>
          </cell>
          <cell r="L4363">
            <v>340</v>
          </cell>
        </row>
        <row r="4364">
          <cell r="A4364">
            <v>1926344</v>
          </cell>
          <cell r="B4364" t="str">
            <v>01</v>
          </cell>
          <cell r="C4364" t="str">
            <v>Bas-Saint-Laurent</v>
          </cell>
          <cell r="D4364" t="str">
            <v>Pelletier Michaël et Michaud Mélanie</v>
          </cell>
          <cell r="F4364" t="str">
            <v>755 route de la Mer</v>
          </cell>
          <cell r="G4364" t="str">
            <v>Sainte-Flavie</v>
          </cell>
          <cell r="H4364" t="str">
            <v>G0J2L0</v>
          </cell>
          <cell r="I4364">
            <v>418</v>
          </cell>
          <cell r="J4364">
            <v>7753546</v>
          </cell>
          <cell r="K4364">
            <v>58</v>
          </cell>
          <cell r="L4364">
            <v>2595</v>
          </cell>
          <cell r="M4364">
            <v>75</v>
          </cell>
          <cell r="N4364">
            <v>7393</v>
          </cell>
        </row>
        <row r="4365">
          <cell r="A4365">
            <v>1926443</v>
          </cell>
          <cell r="B4365" t="str">
            <v>07</v>
          </cell>
          <cell r="C4365" t="str">
            <v>Outaouais</v>
          </cell>
          <cell r="D4365" t="str">
            <v>Ferme Jacques et Suzanne Paquette S.E.N.C.</v>
          </cell>
          <cell r="F4365" t="str">
            <v>9, chemin Ruisseau des Cerises</v>
          </cell>
          <cell r="G4365" t="str">
            <v>Gracefield</v>
          </cell>
          <cell r="H4365" t="str">
            <v>J0X1W0</v>
          </cell>
          <cell r="I4365">
            <v>819</v>
          </cell>
          <cell r="J4365">
            <v>4633630</v>
          </cell>
          <cell r="K4365">
            <v>52</v>
          </cell>
          <cell r="L4365">
            <v>2558</v>
          </cell>
          <cell r="M4365">
            <v>57</v>
          </cell>
          <cell r="N4365">
            <v>3098</v>
          </cell>
        </row>
        <row r="4366">
          <cell r="A4366">
            <v>1926617</v>
          </cell>
          <cell r="B4366" t="str">
            <v>12</v>
          </cell>
          <cell r="C4366" t="str">
            <v>Chaudière-Appalaches</v>
          </cell>
          <cell r="D4366" t="str">
            <v>Les entreprises JGL Desrochers SENC</v>
          </cell>
          <cell r="E4366" t="str">
            <v>Desrochers(Jean-Guy et Jean-Luc)</v>
          </cell>
          <cell r="F4366" t="str">
            <v>227, rang Ste-Anne Est</v>
          </cell>
          <cell r="G4366" t="str">
            <v>Saint-Étienne-de-Lauzon</v>
          </cell>
          <cell r="H4366" t="str">
            <v>G6J1E8</v>
          </cell>
          <cell r="I4366">
            <v>418</v>
          </cell>
          <cell r="J4366">
            <v>8315340</v>
          </cell>
          <cell r="K4366">
            <v>24</v>
          </cell>
          <cell r="L4366">
            <v>1389</v>
          </cell>
          <cell r="M4366">
            <v>26</v>
          </cell>
          <cell r="N4366">
            <v>2868</v>
          </cell>
        </row>
        <row r="4367">
          <cell r="A4367">
            <v>1927102</v>
          </cell>
          <cell r="B4367" t="str">
            <v>02</v>
          </cell>
          <cell r="C4367" t="str">
            <v>Saguenay-Lac-Saint-Jean</v>
          </cell>
          <cell r="D4367" t="str">
            <v>Allard(Benoit)</v>
          </cell>
          <cell r="F4367" t="str">
            <v>7120, boul. Talbot</v>
          </cell>
          <cell r="G4367" t="str">
            <v>Laterrière</v>
          </cell>
          <cell r="H4367" t="str">
            <v>G7N1W3</v>
          </cell>
          <cell r="I4367">
            <v>418</v>
          </cell>
          <cell r="J4367">
            <v>6789537</v>
          </cell>
          <cell r="K4367">
            <v>16</v>
          </cell>
          <cell r="M4367">
            <v>16</v>
          </cell>
          <cell r="N4367">
            <v>3402</v>
          </cell>
        </row>
        <row r="4368">
          <cell r="A4368">
            <v>1927425</v>
          </cell>
          <cell r="B4368" t="str">
            <v>11</v>
          </cell>
          <cell r="C4368" t="str">
            <v>Gaspésie-Iles-de-la-Madeleine</v>
          </cell>
          <cell r="D4368" t="str">
            <v>COOP 0969212 Guy Babin</v>
          </cell>
          <cell r="F4368" t="str">
            <v>543A, boulevar Perron</v>
          </cell>
          <cell r="G4368" t="str">
            <v>Maria</v>
          </cell>
          <cell r="H4368" t="str">
            <v>G0C1Y0</v>
          </cell>
          <cell r="I4368">
            <v>0</v>
          </cell>
          <cell r="J4368">
            <v>0</v>
          </cell>
          <cell r="K4368">
            <v>27</v>
          </cell>
          <cell r="M4368">
            <v>31</v>
          </cell>
        </row>
        <row r="4369">
          <cell r="A4369">
            <v>1927458</v>
          </cell>
          <cell r="B4369" t="str">
            <v>02</v>
          </cell>
          <cell r="C4369" t="str">
            <v>Saguenay-Lac-Saint-Jean</v>
          </cell>
          <cell r="D4369" t="str">
            <v>9177-0867 Québec inc.</v>
          </cell>
          <cell r="E4369" t="str">
            <v>St-Pierre(Cyril)</v>
          </cell>
          <cell r="F4369" t="str">
            <v>602, Principale</v>
          </cell>
          <cell r="G4369" t="str">
            <v>Saint-Augustin</v>
          </cell>
          <cell r="H4369" t="str">
            <v>G0W1K0</v>
          </cell>
          <cell r="I4369">
            <v>418</v>
          </cell>
          <cell r="J4369">
            <v>3742916</v>
          </cell>
          <cell r="K4369">
            <v>135</v>
          </cell>
          <cell r="L4369">
            <v>37095</v>
          </cell>
          <cell r="M4369">
            <v>144</v>
          </cell>
          <cell r="N4369">
            <v>39703</v>
          </cell>
        </row>
        <row r="4370">
          <cell r="A4370">
            <v>1927953</v>
          </cell>
          <cell r="B4370" t="str">
            <v>12</v>
          </cell>
          <cell r="C4370" t="str">
            <v>Chaudière-Appalaches</v>
          </cell>
          <cell r="D4370" t="str">
            <v>Ferme P.M.C. Bégin (2006) inc.</v>
          </cell>
          <cell r="E4370" t="str">
            <v>Bégin(Michel)</v>
          </cell>
          <cell r="F4370" t="str">
            <v>643, Route 108</v>
          </cell>
          <cell r="G4370" t="str">
            <v>Saint-Évariste-de-Forsyth</v>
          </cell>
          <cell r="H4370" t="str">
            <v>G0M1S0</v>
          </cell>
          <cell r="I4370">
            <v>418</v>
          </cell>
          <cell r="J4370">
            <v>4596535</v>
          </cell>
          <cell r="K4370">
            <v>140</v>
          </cell>
          <cell r="L4370">
            <v>34449</v>
          </cell>
          <cell r="M4370">
            <v>138</v>
          </cell>
          <cell r="N4370">
            <v>32397</v>
          </cell>
        </row>
        <row r="4371">
          <cell r="A4371">
            <v>1927961</v>
          </cell>
          <cell r="B4371" t="str">
            <v>14</v>
          </cell>
          <cell r="C4371" t="str">
            <v>Lanaudière</v>
          </cell>
          <cell r="D4371" t="str">
            <v>COOP 0969196 Ferme Deschênes enrg.</v>
          </cell>
          <cell r="E4371" t="str">
            <v>Deschênes(Michel et Pierre)</v>
          </cell>
          <cell r="F4371" t="str">
            <v>420, rang St-Joseph</v>
          </cell>
          <cell r="G4371" t="str">
            <v>Saint-Adelphe</v>
          </cell>
          <cell r="H4371" t="str">
            <v>G0X2G0</v>
          </cell>
          <cell r="I4371">
            <v>0</v>
          </cell>
          <cell r="J4371">
            <v>0</v>
          </cell>
          <cell r="K4371">
            <v>18</v>
          </cell>
          <cell r="M4371">
            <v>17</v>
          </cell>
        </row>
        <row r="4372">
          <cell r="A4372">
            <v>1927995</v>
          </cell>
          <cell r="B4372" t="str">
            <v>12</v>
          </cell>
          <cell r="C4372" t="str">
            <v>Chaudière-Appalaches</v>
          </cell>
          <cell r="D4372" t="str">
            <v>Poulin(Claudia)</v>
          </cell>
          <cell r="F4372" t="str">
            <v>577, rang St-Patrice</v>
          </cell>
          <cell r="G4372" t="str">
            <v>Saint-Patrice-de-Beaurivage</v>
          </cell>
          <cell r="H4372" t="str">
            <v>G0S1B0</v>
          </cell>
          <cell r="I4372">
            <v>418</v>
          </cell>
          <cell r="J4372">
            <v>5963465</v>
          </cell>
          <cell r="K4372">
            <v>79</v>
          </cell>
          <cell r="L4372">
            <v>12908</v>
          </cell>
          <cell r="M4372">
            <v>82</v>
          </cell>
          <cell r="N4372">
            <v>21075</v>
          </cell>
        </row>
        <row r="4373">
          <cell r="A4373">
            <v>1928027</v>
          </cell>
          <cell r="B4373" t="str">
            <v>16</v>
          </cell>
          <cell r="C4373" t="str">
            <v>Montérégie</v>
          </cell>
          <cell r="D4373" t="str">
            <v>Demers(Yan)</v>
          </cell>
          <cell r="F4373" t="str">
            <v>198, rang St-Joseph</v>
          </cell>
          <cell r="G4373" t="str">
            <v>Saint-Chrysostome</v>
          </cell>
          <cell r="H4373" t="str">
            <v>J0S1R0</v>
          </cell>
          <cell r="I4373">
            <v>450</v>
          </cell>
          <cell r="J4373">
            <v>8260826</v>
          </cell>
          <cell r="K4373">
            <v>80</v>
          </cell>
          <cell r="L4373">
            <v>15540</v>
          </cell>
          <cell r="M4373">
            <v>96</v>
          </cell>
          <cell r="N4373">
            <v>20740</v>
          </cell>
        </row>
        <row r="4374">
          <cell r="A4374">
            <v>1928357</v>
          </cell>
          <cell r="B4374" t="str">
            <v>07</v>
          </cell>
          <cell r="C4374" t="str">
            <v>Outaouais</v>
          </cell>
          <cell r="D4374" t="str">
            <v>Beaudoin(Denis)</v>
          </cell>
          <cell r="F4374" t="str">
            <v>C.P. 287, Succ. Bureau Chef</v>
          </cell>
          <cell r="G4374" t="str">
            <v>Maniwaki</v>
          </cell>
          <cell r="H4374" t="str">
            <v>J9E3C9</v>
          </cell>
          <cell r="I4374">
            <v>819</v>
          </cell>
          <cell r="J4374">
            <v>4495651</v>
          </cell>
          <cell r="K4374">
            <v>58</v>
          </cell>
          <cell r="L4374">
            <v>6178</v>
          </cell>
          <cell r="M4374">
            <v>64</v>
          </cell>
          <cell r="N4374">
            <v>14059</v>
          </cell>
        </row>
        <row r="4375">
          <cell r="A4375">
            <v>1928621</v>
          </cell>
          <cell r="B4375" t="str">
            <v>05</v>
          </cell>
          <cell r="C4375" t="str">
            <v>Estrie</v>
          </cell>
          <cell r="D4375" t="str">
            <v>Chénier Dominic &amp; Racine Kathia</v>
          </cell>
          <cell r="F4375" t="str">
            <v>246, route 222</v>
          </cell>
          <cell r="G4375" t="str">
            <v>Racine</v>
          </cell>
          <cell r="H4375" t="str">
            <v>J0E1Y0</v>
          </cell>
          <cell r="I4375">
            <v>450</v>
          </cell>
          <cell r="J4375">
            <v>5322706</v>
          </cell>
          <cell r="M4375">
            <v>15</v>
          </cell>
          <cell r="N4375">
            <v>1269</v>
          </cell>
        </row>
        <row r="4376">
          <cell r="A4376">
            <v>1929116</v>
          </cell>
          <cell r="B4376" t="str">
            <v>05</v>
          </cell>
          <cell r="C4376" t="str">
            <v>Estrie</v>
          </cell>
          <cell r="D4376" t="str">
            <v>Boisvert(Mario)</v>
          </cell>
          <cell r="F4376" t="str">
            <v>1050, chemin Ayer's Cliff</v>
          </cell>
          <cell r="G4376" t="str">
            <v>Sainte-Catherine-de-Hatley</v>
          </cell>
          <cell r="H4376" t="str">
            <v>J0B1W0</v>
          </cell>
          <cell r="I4376">
            <v>819</v>
          </cell>
          <cell r="J4376">
            <v>8471149</v>
          </cell>
          <cell r="K4376">
            <v>78</v>
          </cell>
          <cell r="L4376">
            <v>6389</v>
          </cell>
          <cell r="M4376">
            <v>98</v>
          </cell>
          <cell r="N4376">
            <v>12456</v>
          </cell>
        </row>
        <row r="4377">
          <cell r="A4377">
            <v>1929470</v>
          </cell>
          <cell r="B4377" t="str">
            <v>08</v>
          </cell>
          <cell r="C4377" t="str">
            <v>Abitibi-Témiscamingue</v>
          </cell>
          <cell r="D4377" t="str">
            <v>Girard Donald et Simard Lucie</v>
          </cell>
          <cell r="F4377" t="str">
            <v>1214 rangs 4 et 5 ouest</v>
          </cell>
          <cell r="G4377" t="str">
            <v>Lac-Chicobi</v>
          </cell>
          <cell r="H4377" t="str">
            <v>J0Y1L0</v>
          </cell>
          <cell r="I4377">
            <v>819</v>
          </cell>
          <cell r="J4377">
            <v>7272150</v>
          </cell>
          <cell r="K4377">
            <v>45</v>
          </cell>
          <cell r="L4377">
            <v>10155</v>
          </cell>
          <cell r="M4377">
            <v>27</v>
          </cell>
          <cell r="N4377">
            <v>8160</v>
          </cell>
        </row>
        <row r="4378">
          <cell r="A4378">
            <v>1929736</v>
          </cell>
          <cell r="B4378" t="str">
            <v>14</v>
          </cell>
          <cell r="C4378" t="str">
            <v>Lanaudière</v>
          </cell>
          <cell r="D4378" t="str">
            <v>Morin(Richer)</v>
          </cell>
          <cell r="F4378" t="str">
            <v>1105, 4ième Rang</v>
          </cell>
          <cell r="G4378" t="str">
            <v>Saint-Ambroise-de-Kildare</v>
          </cell>
          <cell r="H4378" t="str">
            <v>J0K1C0</v>
          </cell>
          <cell r="I4378">
            <v>450</v>
          </cell>
          <cell r="J4378">
            <v>7535319</v>
          </cell>
          <cell r="K4378">
            <v>35</v>
          </cell>
          <cell r="L4378">
            <v>5420</v>
          </cell>
          <cell r="M4378">
            <v>34</v>
          </cell>
          <cell r="N4378">
            <v>5540</v>
          </cell>
        </row>
        <row r="4379">
          <cell r="A4379">
            <v>1930064</v>
          </cell>
          <cell r="B4379" t="str">
            <v>12</v>
          </cell>
          <cell r="C4379" t="str">
            <v>Chaudière-Appalaches</v>
          </cell>
          <cell r="D4379" t="str">
            <v>Ferme LCG</v>
          </cell>
          <cell r="E4379" t="str">
            <v>Lacroix(Laurier)</v>
          </cell>
          <cell r="F4379" t="str">
            <v>945, rue Principale</v>
          </cell>
          <cell r="G4379" t="str">
            <v>Saint-Georges (de Beauce)</v>
          </cell>
          <cell r="H4379" t="str">
            <v>G0M1E0</v>
          </cell>
          <cell r="I4379">
            <v>418</v>
          </cell>
          <cell r="J4379">
            <v>2286512</v>
          </cell>
          <cell r="K4379">
            <v>96</v>
          </cell>
          <cell r="L4379">
            <v>18678</v>
          </cell>
        </row>
        <row r="4380">
          <cell r="A4380">
            <v>1930205</v>
          </cell>
          <cell r="B4380" t="str">
            <v>03</v>
          </cell>
          <cell r="C4380" t="str">
            <v>Capitale-Nationale</v>
          </cell>
          <cell r="D4380" t="str">
            <v>Ferme D.A.G.</v>
          </cell>
          <cell r="E4380" t="str">
            <v>Desbiens(Amélie Gaudreau et Denys)</v>
          </cell>
          <cell r="F4380" t="str">
            <v>54, rang Sainte-Marie</v>
          </cell>
          <cell r="G4380" t="str">
            <v>Les Éboulements</v>
          </cell>
          <cell r="H4380" t="str">
            <v>G0A2M0</v>
          </cell>
          <cell r="I4380">
            <v>418</v>
          </cell>
          <cell r="J4380">
            <v>6352372</v>
          </cell>
          <cell r="K4380">
            <v>52</v>
          </cell>
          <cell r="L4380">
            <v>4140</v>
          </cell>
          <cell r="M4380">
            <v>59</v>
          </cell>
          <cell r="N4380">
            <v>6699</v>
          </cell>
        </row>
        <row r="4381">
          <cell r="A4381">
            <v>1930361</v>
          </cell>
          <cell r="B4381" t="str">
            <v>08</v>
          </cell>
          <cell r="C4381" t="str">
            <v>Abitibi-Témiscamingue</v>
          </cell>
          <cell r="D4381" t="str">
            <v>Gasmar inc.</v>
          </cell>
          <cell r="E4381" t="str">
            <v>Desrochers(Gaston et Martin R.)</v>
          </cell>
          <cell r="F4381" t="str">
            <v>1095 rang 2</v>
          </cell>
          <cell r="G4381" t="str">
            <v>Saint-Édouard-de-Fabre</v>
          </cell>
          <cell r="H4381" t="str">
            <v>J0Z1Z0</v>
          </cell>
          <cell r="I4381">
            <v>819</v>
          </cell>
          <cell r="J4381">
            <v>6342213</v>
          </cell>
          <cell r="K4381">
            <v>26</v>
          </cell>
          <cell r="M4381">
            <v>25</v>
          </cell>
        </row>
        <row r="4382">
          <cell r="A4382">
            <v>1930445</v>
          </cell>
          <cell r="B4382" t="str">
            <v>17</v>
          </cell>
          <cell r="C4382" t="str">
            <v>Centre-du-Québec</v>
          </cell>
          <cell r="D4382" t="str">
            <v>Ferme Erisa inc.</v>
          </cell>
          <cell r="E4382" t="str">
            <v>Rodrigue(Éric)</v>
          </cell>
          <cell r="F4382" t="str">
            <v>701, chemin Craig</v>
          </cell>
          <cell r="G4382" t="str">
            <v>Saint-Ferdinand (d'Halifax)</v>
          </cell>
          <cell r="H4382" t="str">
            <v>G0N1N0</v>
          </cell>
          <cell r="I4382">
            <v>418</v>
          </cell>
          <cell r="J4382">
            <v>4289778</v>
          </cell>
          <cell r="K4382">
            <v>88</v>
          </cell>
          <cell r="L4382">
            <v>30482</v>
          </cell>
          <cell r="M4382">
            <v>91</v>
          </cell>
          <cell r="N4382">
            <v>16661</v>
          </cell>
        </row>
        <row r="4383">
          <cell r="A4383">
            <v>1930635</v>
          </cell>
          <cell r="B4383" t="str">
            <v>04</v>
          </cell>
          <cell r="C4383" t="str">
            <v>Mauricie</v>
          </cell>
          <cell r="D4383" t="str">
            <v>Bellerive(Jacques)</v>
          </cell>
          <cell r="F4383" t="str">
            <v>61, rue Josée</v>
          </cell>
          <cell r="G4383" t="str">
            <v>Louiseville</v>
          </cell>
          <cell r="H4383" t="str">
            <v>J5V1A1</v>
          </cell>
          <cell r="I4383">
            <v>819</v>
          </cell>
          <cell r="J4383">
            <v>3743087</v>
          </cell>
          <cell r="K4383">
            <v>13</v>
          </cell>
          <cell r="L4383">
            <v>901</v>
          </cell>
          <cell r="M4383">
            <v>17</v>
          </cell>
          <cell r="N4383">
            <v>2595</v>
          </cell>
        </row>
        <row r="4384">
          <cell r="A4384">
            <v>1930734</v>
          </cell>
          <cell r="B4384" t="str">
            <v>05</v>
          </cell>
          <cell r="C4384" t="str">
            <v>Estrie</v>
          </cell>
          <cell r="D4384" t="str">
            <v>Paquette(Yves)</v>
          </cell>
          <cell r="F4384" t="str">
            <v>112 Morgan</v>
          </cell>
          <cell r="G4384" t="str">
            <v>Coaticook</v>
          </cell>
          <cell r="H4384" t="str">
            <v>J1A1V7</v>
          </cell>
          <cell r="I4384">
            <v>819</v>
          </cell>
          <cell r="J4384">
            <v>8492671</v>
          </cell>
          <cell r="K4384">
            <v>25</v>
          </cell>
          <cell r="L4384">
            <v>3262</v>
          </cell>
          <cell r="M4384">
            <v>24</v>
          </cell>
          <cell r="N4384">
            <v>5992</v>
          </cell>
        </row>
        <row r="4385">
          <cell r="A4385">
            <v>1930825</v>
          </cell>
          <cell r="B4385" t="str">
            <v>15</v>
          </cell>
          <cell r="C4385" t="str">
            <v>Laurentides</v>
          </cell>
          <cell r="D4385" t="str">
            <v>St-Jean(Monique)</v>
          </cell>
          <cell r="F4385" t="str">
            <v>50, chemin Émard</v>
          </cell>
          <cell r="G4385" t="str">
            <v>Kiamika</v>
          </cell>
          <cell r="H4385" t="str">
            <v>J0W1G0</v>
          </cell>
          <cell r="I4385">
            <v>819</v>
          </cell>
          <cell r="J4385">
            <v>5859156</v>
          </cell>
          <cell r="K4385">
            <v>13</v>
          </cell>
          <cell r="L4385">
            <v>1471</v>
          </cell>
          <cell r="M4385">
            <v>16</v>
          </cell>
          <cell r="N4385">
            <v>1790</v>
          </cell>
        </row>
        <row r="4386">
          <cell r="A4386">
            <v>1930866</v>
          </cell>
          <cell r="B4386" t="str">
            <v>17</v>
          </cell>
          <cell r="C4386" t="str">
            <v>Centre-du-Québec</v>
          </cell>
          <cell r="D4386" t="str">
            <v>9179-2648 Québec inc.</v>
          </cell>
          <cell r="E4386" t="str">
            <v>St-Sauveur(Claude)</v>
          </cell>
          <cell r="F4386" t="str">
            <v>1368, 10e rang</v>
          </cell>
          <cell r="G4386" t="str">
            <v>Saint-Edmond-de-Grantham</v>
          </cell>
          <cell r="H4386" t="str">
            <v>J0C1K0</v>
          </cell>
          <cell r="I4386">
            <v>819</v>
          </cell>
          <cell r="J4386">
            <v>3952179</v>
          </cell>
          <cell r="K4386">
            <v>83</v>
          </cell>
          <cell r="L4386">
            <v>8754</v>
          </cell>
          <cell r="M4386">
            <v>57</v>
          </cell>
          <cell r="N4386">
            <v>16655</v>
          </cell>
        </row>
        <row r="4387">
          <cell r="A4387">
            <v>1931047</v>
          </cell>
          <cell r="B4387" t="str">
            <v>03</v>
          </cell>
          <cell r="C4387" t="str">
            <v>Capitale-Nationale</v>
          </cell>
          <cell r="D4387" t="str">
            <v>Ferme C.F.M.</v>
          </cell>
          <cell r="E4387" t="str">
            <v>Ménard(Claude et Francis)</v>
          </cell>
          <cell r="F4387" t="str">
            <v>107, chemin Ste-Croix</v>
          </cell>
          <cell r="G4387" t="str">
            <v>Baie-Saint-Paul</v>
          </cell>
          <cell r="H4387" t="str">
            <v>G3Z1A4</v>
          </cell>
          <cell r="I4387">
            <v>418</v>
          </cell>
          <cell r="J4387">
            <v>4350323</v>
          </cell>
          <cell r="K4387">
            <v>46</v>
          </cell>
          <cell r="L4387">
            <v>12054</v>
          </cell>
          <cell r="M4387">
            <v>49</v>
          </cell>
          <cell r="N4387">
            <v>12614</v>
          </cell>
        </row>
        <row r="4388">
          <cell r="A4388">
            <v>1931492</v>
          </cell>
          <cell r="B4388" t="str">
            <v>12</v>
          </cell>
          <cell r="C4388" t="str">
            <v>Chaudière-Appalaches</v>
          </cell>
          <cell r="D4388" t="str">
            <v>COOP 1527936 Eric Maheu</v>
          </cell>
          <cell r="F4388" t="str">
            <v>316, rang St-Antoine</v>
          </cell>
          <cell r="G4388" t="str">
            <v>Sainte-Marguerite (de Beauce)</v>
          </cell>
          <cell r="H4388" t="str">
            <v>G0S2X0</v>
          </cell>
          <cell r="I4388">
            <v>0</v>
          </cell>
          <cell r="J4388">
            <v>0</v>
          </cell>
          <cell r="K4388">
            <v>14</v>
          </cell>
          <cell r="M4388">
            <v>7</v>
          </cell>
        </row>
        <row r="4389">
          <cell r="A4389">
            <v>1931518</v>
          </cell>
          <cell r="B4389" t="str">
            <v>12</v>
          </cell>
          <cell r="C4389" t="str">
            <v>Chaudière-Appalaches</v>
          </cell>
          <cell r="D4389" t="str">
            <v>COOP 1527936 Raynald Genest</v>
          </cell>
          <cell r="F4389" t="str">
            <v>316, rang St-Antoine</v>
          </cell>
          <cell r="G4389" t="str">
            <v>Sainte-Marguerite (de Beauce)</v>
          </cell>
          <cell r="H4389" t="str">
            <v>G0S2X0</v>
          </cell>
          <cell r="I4389">
            <v>0</v>
          </cell>
          <cell r="J4389">
            <v>0</v>
          </cell>
          <cell r="K4389">
            <v>90</v>
          </cell>
          <cell r="M4389">
            <v>88</v>
          </cell>
        </row>
        <row r="4390">
          <cell r="A4390">
            <v>1931666</v>
          </cell>
          <cell r="B4390" t="str">
            <v>01</v>
          </cell>
          <cell r="C4390" t="str">
            <v>Bas-Saint-Laurent</v>
          </cell>
          <cell r="D4390" t="str">
            <v>Busine(Jerry)</v>
          </cell>
          <cell r="F4390" t="str">
            <v>1480, route du Grand-Détour</v>
          </cell>
          <cell r="G4390" t="str">
            <v>Matane</v>
          </cell>
          <cell r="H4390" t="str">
            <v>G4W3M7</v>
          </cell>
          <cell r="I4390">
            <v>418</v>
          </cell>
          <cell r="J4390">
            <v>5628724</v>
          </cell>
          <cell r="K4390">
            <v>29</v>
          </cell>
          <cell r="L4390">
            <v>5184</v>
          </cell>
          <cell r="M4390">
            <v>36</v>
          </cell>
          <cell r="N4390">
            <v>5725</v>
          </cell>
        </row>
        <row r="4391">
          <cell r="A4391">
            <v>1931914</v>
          </cell>
          <cell r="B4391" t="str">
            <v>16</v>
          </cell>
          <cell r="C4391" t="str">
            <v>Montérégie</v>
          </cell>
          <cell r="D4391" t="str">
            <v>Fermes N. &amp; B. Simpson inc.</v>
          </cell>
          <cell r="F4391" t="str">
            <v>1855, Rockburn Side Road</v>
          </cell>
          <cell r="G4391" t="str">
            <v>Ormstown</v>
          </cell>
          <cell r="H4391" t="str">
            <v>J0S1K0</v>
          </cell>
          <cell r="I4391">
            <v>450</v>
          </cell>
          <cell r="J4391">
            <v>2645935</v>
          </cell>
          <cell r="K4391">
            <v>71</v>
          </cell>
          <cell r="L4391">
            <v>25175</v>
          </cell>
          <cell r="M4391">
            <v>60</v>
          </cell>
          <cell r="N4391">
            <v>24154</v>
          </cell>
        </row>
        <row r="4392">
          <cell r="A4392">
            <v>1931997</v>
          </cell>
          <cell r="B4392" t="str">
            <v>15</v>
          </cell>
          <cell r="C4392" t="str">
            <v>Laurentides</v>
          </cell>
          <cell r="D4392" t="str">
            <v>Gauthier Carmen &amp; Ronald</v>
          </cell>
          <cell r="E4392" t="str">
            <v>Gauthier(Carmen)</v>
          </cell>
          <cell r="F4392" t="str">
            <v>1384, rue Dupras</v>
          </cell>
          <cell r="G4392" t="str">
            <v>Mont-Tremblant</v>
          </cell>
          <cell r="H4392" t="str">
            <v>J8E3E7</v>
          </cell>
          <cell r="I4392">
            <v>819</v>
          </cell>
          <cell r="J4392">
            <v>4255845</v>
          </cell>
          <cell r="K4392">
            <v>25</v>
          </cell>
          <cell r="M4392">
            <v>29</v>
          </cell>
          <cell r="N4392">
            <v>5234</v>
          </cell>
        </row>
        <row r="4393">
          <cell r="A4393">
            <v>1932078</v>
          </cell>
          <cell r="B4393" t="str">
            <v>12</v>
          </cell>
          <cell r="C4393" t="str">
            <v>Chaudière-Appalaches</v>
          </cell>
          <cell r="D4393" t="str">
            <v>COOP 1527936 Le Jardinier Palmé</v>
          </cell>
          <cell r="E4393" t="str">
            <v>Ouellet(Frédéric Dupuis &amp; Marie-Ève)</v>
          </cell>
          <cell r="F4393" t="str">
            <v>316, rang St-Antoine</v>
          </cell>
          <cell r="G4393" t="str">
            <v>Sainte-Marguerite (de Beauce)</v>
          </cell>
          <cell r="H4393" t="str">
            <v>G0S2X0</v>
          </cell>
          <cell r="I4393">
            <v>0</v>
          </cell>
          <cell r="J4393">
            <v>0</v>
          </cell>
          <cell r="K4393">
            <v>29</v>
          </cell>
          <cell r="M4393">
            <v>27</v>
          </cell>
        </row>
        <row r="4394">
          <cell r="A4394">
            <v>1932284</v>
          </cell>
          <cell r="B4394" t="str">
            <v>07</v>
          </cell>
          <cell r="C4394" t="str">
            <v>Outaouais</v>
          </cell>
          <cell r="D4394" t="str">
            <v>Stephens(Scott)</v>
          </cell>
          <cell r="E4394" t="str">
            <v>Stephens(Garnett)</v>
          </cell>
          <cell r="F4394" t="str">
            <v>C-82 Hwy 303 South</v>
          </cell>
          <cell r="G4394" t="str">
            <v>Clarendon</v>
          </cell>
          <cell r="H4394" t="str">
            <v>J0X2Y0</v>
          </cell>
          <cell r="I4394">
            <v>819</v>
          </cell>
          <cell r="J4394">
            <v>6472503</v>
          </cell>
          <cell r="K4394">
            <v>36</v>
          </cell>
          <cell r="L4394">
            <v>2813</v>
          </cell>
          <cell r="M4394">
            <v>37</v>
          </cell>
          <cell r="N4394">
            <v>10934</v>
          </cell>
        </row>
        <row r="4395">
          <cell r="A4395">
            <v>1932367</v>
          </cell>
          <cell r="B4395" t="str">
            <v>05</v>
          </cell>
          <cell r="C4395" t="str">
            <v>Estrie</v>
          </cell>
          <cell r="D4395" t="str">
            <v>Ferme Codyshan S.E.N.C.</v>
          </cell>
          <cell r="E4395" t="str">
            <v>Normandin(Serge)</v>
          </cell>
          <cell r="F4395" t="str">
            <v>855, rue Goshen</v>
          </cell>
          <cell r="G4395" t="str">
            <v>Windsor</v>
          </cell>
          <cell r="H4395" t="str">
            <v>J1S2L5</v>
          </cell>
          <cell r="I4395">
            <v>819</v>
          </cell>
          <cell r="J4395">
            <v>8454844</v>
          </cell>
          <cell r="K4395">
            <v>11</v>
          </cell>
          <cell r="L4395">
            <v>1655</v>
          </cell>
          <cell r="M4395">
            <v>16</v>
          </cell>
          <cell r="N4395">
            <v>2639</v>
          </cell>
        </row>
        <row r="4396">
          <cell r="A4396">
            <v>1933167</v>
          </cell>
          <cell r="B4396" t="str">
            <v>15</v>
          </cell>
          <cell r="C4396" t="str">
            <v>Laurentides</v>
          </cell>
          <cell r="D4396" t="str">
            <v>Ferme H. Léonard</v>
          </cell>
          <cell r="E4396" t="str">
            <v>Léonard(H. Soucy et H.)</v>
          </cell>
          <cell r="F4396" t="str">
            <v>123, route 311</v>
          </cell>
          <cell r="G4396" t="str">
            <v>Lac-du-Cerf</v>
          </cell>
          <cell r="H4396" t="str">
            <v>J0W1S0</v>
          </cell>
          <cell r="I4396">
            <v>819</v>
          </cell>
          <cell r="J4396">
            <v>5972193</v>
          </cell>
          <cell r="K4396">
            <v>12</v>
          </cell>
        </row>
        <row r="4397">
          <cell r="A4397">
            <v>1933183</v>
          </cell>
          <cell r="B4397" t="str">
            <v>02</v>
          </cell>
          <cell r="C4397" t="str">
            <v>Saguenay-Lac-Saint-Jean</v>
          </cell>
          <cell r="D4397" t="str">
            <v>Simard(Sylvain)</v>
          </cell>
          <cell r="F4397" t="str">
            <v>1061, boul. de l'Anse</v>
          </cell>
          <cell r="G4397" t="str">
            <v>Roberval</v>
          </cell>
          <cell r="H4397" t="str">
            <v>G8H2N1</v>
          </cell>
          <cell r="I4397">
            <v>418</v>
          </cell>
          <cell r="J4397">
            <v>6375634</v>
          </cell>
          <cell r="K4397">
            <v>17</v>
          </cell>
          <cell r="M4397">
            <v>22</v>
          </cell>
          <cell r="N4397">
            <v>4700</v>
          </cell>
        </row>
        <row r="4398">
          <cell r="A4398">
            <v>1933522</v>
          </cell>
          <cell r="B4398" t="str">
            <v>15</v>
          </cell>
          <cell r="C4398" t="str">
            <v>Laurentides</v>
          </cell>
          <cell r="D4398" t="str">
            <v>Trinneer(Dora)</v>
          </cell>
          <cell r="F4398" t="str">
            <v>50, chemin Trinneer</v>
          </cell>
          <cell r="G4398" t="str">
            <v>Harrington</v>
          </cell>
          <cell r="H4398" t="str">
            <v>J8G2S4</v>
          </cell>
          <cell r="I4398">
            <v>819</v>
          </cell>
          <cell r="J4398">
            <v>2426596</v>
          </cell>
          <cell r="K4398">
            <v>20</v>
          </cell>
          <cell r="L4398">
            <v>1300</v>
          </cell>
          <cell r="M4398">
            <v>19</v>
          </cell>
          <cell r="N4398">
            <v>340</v>
          </cell>
        </row>
        <row r="4399">
          <cell r="A4399">
            <v>1933829</v>
          </cell>
          <cell r="B4399" t="str">
            <v>01</v>
          </cell>
          <cell r="C4399" t="str">
            <v>Bas-Saint-Laurent</v>
          </cell>
          <cell r="D4399" t="str">
            <v>Ferme Gérald Lainey S.E.N.C.</v>
          </cell>
          <cell r="E4399" t="str">
            <v>Lainey(Gérald)</v>
          </cell>
          <cell r="F4399" t="str">
            <v>13, de la Fabrique</v>
          </cell>
          <cell r="G4399" t="str">
            <v>Sainte-Françoise</v>
          </cell>
          <cell r="H4399" t="str">
            <v>G0L3B0</v>
          </cell>
          <cell r="I4399">
            <v>418</v>
          </cell>
          <cell r="J4399">
            <v>8514234</v>
          </cell>
          <cell r="K4399">
            <v>84</v>
          </cell>
          <cell r="L4399">
            <v>18134</v>
          </cell>
          <cell r="M4399">
            <v>81</v>
          </cell>
          <cell r="N4399">
            <v>18417</v>
          </cell>
        </row>
        <row r="4400">
          <cell r="A4400">
            <v>1933860</v>
          </cell>
          <cell r="B4400" t="str">
            <v>01</v>
          </cell>
          <cell r="C4400" t="str">
            <v>Bas-Saint-Laurent</v>
          </cell>
          <cell r="D4400" t="str">
            <v>9076-5280 Québec inc.</v>
          </cell>
          <cell r="E4400" t="str">
            <v>Bernier(Jean-François et Jocelyn)</v>
          </cell>
          <cell r="F4400" t="str">
            <v>4021, chemin Rivière-Noire</v>
          </cell>
          <cell r="G4400" t="str">
            <v>Saint-Athanase</v>
          </cell>
          <cell r="H4400" t="str">
            <v>G0L2L0</v>
          </cell>
          <cell r="I4400">
            <v>418</v>
          </cell>
          <cell r="J4400">
            <v>8591308</v>
          </cell>
          <cell r="K4400">
            <v>29</v>
          </cell>
          <cell r="M4400">
            <v>26</v>
          </cell>
          <cell r="N4400">
            <v>239</v>
          </cell>
        </row>
        <row r="4401">
          <cell r="A4401">
            <v>1934389</v>
          </cell>
          <cell r="B4401" t="str">
            <v>12</v>
          </cell>
          <cell r="C4401" t="str">
            <v>Chaudière-Appalaches</v>
          </cell>
          <cell r="D4401" t="str">
            <v>Rainville(Mirianne)</v>
          </cell>
          <cell r="F4401" t="str">
            <v>30, Rang 10</v>
          </cell>
          <cell r="G4401" t="str">
            <v>Sainte-Aurélie</v>
          </cell>
          <cell r="H4401" t="str">
            <v>G0M1M0</v>
          </cell>
          <cell r="I4401">
            <v>418</v>
          </cell>
          <cell r="J4401">
            <v>5933466</v>
          </cell>
          <cell r="K4401">
            <v>11</v>
          </cell>
          <cell r="L4401">
            <v>1743</v>
          </cell>
          <cell r="M4401">
            <v>16</v>
          </cell>
          <cell r="N4401">
            <v>3245</v>
          </cell>
        </row>
        <row r="4402">
          <cell r="A4402">
            <v>1934397</v>
          </cell>
          <cell r="B4402" t="str">
            <v>05</v>
          </cell>
          <cell r="C4402" t="str">
            <v>Estrie</v>
          </cell>
          <cell r="D4402" t="str">
            <v>Pelchat(Jacqueline)</v>
          </cell>
          <cell r="F4402" t="str">
            <v>17, chemin Fontainebleau</v>
          </cell>
          <cell r="G4402" t="str">
            <v>Lingwick</v>
          </cell>
          <cell r="H4402" t="str">
            <v>J0B2Z0</v>
          </cell>
          <cell r="I4402">
            <v>819</v>
          </cell>
          <cell r="J4402">
            <v>8772743</v>
          </cell>
          <cell r="K4402">
            <v>18</v>
          </cell>
          <cell r="L4402">
            <v>3755</v>
          </cell>
          <cell r="M4402">
            <v>17</v>
          </cell>
          <cell r="N4402">
            <v>3175</v>
          </cell>
        </row>
        <row r="4403">
          <cell r="A4403">
            <v>1934421</v>
          </cell>
          <cell r="B4403" t="str">
            <v>15</v>
          </cell>
          <cell r="C4403" t="str">
            <v>Laurentides</v>
          </cell>
          <cell r="D4403" t="str">
            <v>Ferme CHA - BI S.E.N.C.</v>
          </cell>
          <cell r="E4403" t="str">
            <v>C.Chamaillard(S.Bilodeau et)</v>
          </cell>
          <cell r="F4403" t="str">
            <v>42, route Ste-Anne-du-Lac</v>
          </cell>
          <cell r="G4403" t="str">
            <v>Sainte-Anne-du-Lac</v>
          </cell>
          <cell r="H4403" t="str">
            <v>J0W1V0</v>
          </cell>
          <cell r="I4403">
            <v>819</v>
          </cell>
          <cell r="J4403">
            <v>5862149</v>
          </cell>
          <cell r="K4403">
            <v>115</v>
          </cell>
          <cell r="L4403">
            <v>29853</v>
          </cell>
          <cell r="M4403">
            <v>115</v>
          </cell>
          <cell r="N4403">
            <v>31781</v>
          </cell>
        </row>
        <row r="4404">
          <cell r="A4404">
            <v>1934629</v>
          </cell>
          <cell r="B4404" t="str">
            <v>02</v>
          </cell>
          <cell r="C4404" t="str">
            <v>Saguenay-Lac-Saint-Jean</v>
          </cell>
          <cell r="D4404" t="str">
            <v>2628-3788 Québec inc.</v>
          </cell>
          <cell r="E4404" t="str">
            <v>Larouche(Angelo)</v>
          </cell>
          <cell r="F4404" t="str">
            <v>64, chemin d'Élysée</v>
          </cell>
          <cell r="G4404" t="str">
            <v>Chambord</v>
          </cell>
          <cell r="H4404" t="str">
            <v>G0W1G0</v>
          </cell>
          <cell r="I4404">
            <v>418</v>
          </cell>
          <cell r="J4404">
            <v>3421398</v>
          </cell>
          <cell r="K4404">
            <v>17</v>
          </cell>
          <cell r="L4404">
            <v>302</v>
          </cell>
          <cell r="M4404">
            <v>17</v>
          </cell>
        </row>
        <row r="4405">
          <cell r="A4405">
            <v>1934777</v>
          </cell>
          <cell r="B4405" t="str">
            <v>17</v>
          </cell>
          <cell r="C4405" t="str">
            <v>Centre-du-Québec</v>
          </cell>
          <cell r="D4405" t="str">
            <v>Campagna Chantal et Richer Sylvain J.</v>
          </cell>
          <cell r="E4405" t="str">
            <v>Richer(Sylvain J.)</v>
          </cell>
          <cell r="F4405" t="str">
            <v>913, chemin des Lacs</v>
          </cell>
          <cell r="G4405" t="str">
            <v>Saint-Rémi-de-Tingwick</v>
          </cell>
          <cell r="H4405" t="str">
            <v>J0A1K0</v>
          </cell>
          <cell r="I4405">
            <v>819</v>
          </cell>
          <cell r="J4405">
            <v>3592698</v>
          </cell>
          <cell r="K4405">
            <v>25</v>
          </cell>
          <cell r="L4405">
            <v>273</v>
          </cell>
          <cell r="M4405">
            <v>19</v>
          </cell>
          <cell r="N4405">
            <v>1184</v>
          </cell>
        </row>
        <row r="4406">
          <cell r="A4406">
            <v>1934819</v>
          </cell>
          <cell r="B4406" t="str">
            <v>01</v>
          </cell>
          <cell r="C4406" t="str">
            <v>Bas-Saint-Laurent</v>
          </cell>
          <cell r="D4406" t="str">
            <v>Marie-Ève Dupuis et Francis Ouellet</v>
          </cell>
          <cell r="F4406" t="str">
            <v>1678, 1er Rang</v>
          </cell>
          <cell r="G4406" t="str">
            <v>Saint-Antonin</v>
          </cell>
          <cell r="H4406" t="str">
            <v>G0L2J0</v>
          </cell>
          <cell r="I4406">
            <v>418</v>
          </cell>
          <cell r="J4406">
            <v>8681469</v>
          </cell>
          <cell r="K4406">
            <v>20</v>
          </cell>
          <cell r="L4406">
            <v>4285</v>
          </cell>
          <cell r="M4406">
            <v>25</v>
          </cell>
          <cell r="N4406">
            <v>4060</v>
          </cell>
        </row>
        <row r="4407">
          <cell r="A4407">
            <v>1935295</v>
          </cell>
          <cell r="B4407" t="str">
            <v>05</v>
          </cell>
          <cell r="C4407" t="str">
            <v>Estrie</v>
          </cell>
          <cell r="D4407" t="str">
            <v>Lyster(Cory)</v>
          </cell>
          <cell r="F4407" t="str">
            <v>204, chemin Brown</v>
          </cell>
          <cell r="G4407" t="str">
            <v>Cleveland</v>
          </cell>
          <cell r="H4407" t="str">
            <v>J0B2H0</v>
          </cell>
          <cell r="I4407">
            <v>819</v>
          </cell>
          <cell r="J4407">
            <v>8261708</v>
          </cell>
          <cell r="K4407">
            <v>27</v>
          </cell>
          <cell r="L4407">
            <v>1730</v>
          </cell>
          <cell r="M4407">
            <v>28</v>
          </cell>
          <cell r="N4407">
            <v>5687</v>
          </cell>
        </row>
        <row r="4408">
          <cell r="A4408">
            <v>1935576</v>
          </cell>
          <cell r="B4408" t="str">
            <v>08</v>
          </cell>
          <cell r="C4408" t="str">
            <v>Abitibi-Témiscamingue</v>
          </cell>
          <cell r="D4408" t="str">
            <v>Ferme Solmalchayve inc.</v>
          </cell>
          <cell r="E4408" t="str">
            <v>Patry(Chantale Émond et Yves)</v>
          </cell>
          <cell r="F4408" t="str">
            <v>406 rangs 1 et 2 ouest</v>
          </cell>
          <cell r="G4408" t="str">
            <v>Barraute</v>
          </cell>
          <cell r="H4408" t="str">
            <v>J0Y1A0</v>
          </cell>
          <cell r="I4408">
            <v>819</v>
          </cell>
          <cell r="J4408">
            <v>7341123</v>
          </cell>
          <cell r="K4408">
            <v>130</v>
          </cell>
          <cell r="L4408">
            <v>15192</v>
          </cell>
          <cell r="M4408">
            <v>133</v>
          </cell>
          <cell r="N4408">
            <v>20690</v>
          </cell>
        </row>
        <row r="4409">
          <cell r="A4409">
            <v>1935824</v>
          </cell>
          <cell r="B4409" t="str">
            <v>05</v>
          </cell>
          <cell r="C4409" t="str">
            <v>Estrie</v>
          </cell>
          <cell r="D4409" t="str">
            <v>Ferme Martinhel S.E.N.C.</v>
          </cell>
          <cell r="F4409" t="str">
            <v>1160, chemin Baldwin-Barnston</v>
          </cell>
          <cell r="G4409" t="str">
            <v>Coaticook</v>
          </cell>
          <cell r="H4409" t="str">
            <v>J1A2S4</v>
          </cell>
          <cell r="I4409">
            <v>819</v>
          </cell>
          <cell r="J4409">
            <v>8490467</v>
          </cell>
          <cell r="K4409">
            <v>19</v>
          </cell>
          <cell r="L4409">
            <v>4802</v>
          </cell>
          <cell r="M4409">
            <v>20</v>
          </cell>
          <cell r="N4409">
            <v>4034</v>
          </cell>
        </row>
        <row r="4410">
          <cell r="A4410">
            <v>1935857</v>
          </cell>
          <cell r="B4410" t="str">
            <v>01</v>
          </cell>
          <cell r="C4410" t="str">
            <v>Bas-Saint-Laurent</v>
          </cell>
          <cell r="D4410" t="str">
            <v>Migneault(Alain)</v>
          </cell>
          <cell r="F4410" t="str">
            <v>545, rang 4 Est</v>
          </cell>
          <cell r="G4410" t="str">
            <v>Saint-Octave-des-Métis</v>
          </cell>
          <cell r="H4410" t="str">
            <v>G0J3B0</v>
          </cell>
          <cell r="I4410">
            <v>418</v>
          </cell>
          <cell r="J4410">
            <v>7753924</v>
          </cell>
          <cell r="K4410">
            <v>25</v>
          </cell>
          <cell r="L4410">
            <v>3232</v>
          </cell>
          <cell r="M4410">
            <v>28</v>
          </cell>
          <cell r="N4410">
            <v>4536</v>
          </cell>
        </row>
        <row r="4411">
          <cell r="A4411">
            <v>1936301</v>
          </cell>
          <cell r="B4411" t="str">
            <v>01</v>
          </cell>
          <cell r="C4411" t="str">
            <v>Bas-Saint-Laurent</v>
          </cell>
          <cell r="D4411" t="str">
            <v>Gauvin(Styve)</v>
          </cell>
          <cell r="F4411" t="str">
            <v>469 route 132</v>
          </cell>
          <cell r="G4411" t="str">
            <v>Saint-Simon (de Bas-Saint-Laurent)</v>
          </cell>
          <cell r="H4411" t="str">
            <v>G0L4C0</v>
          </cell>
          <cell r="I4411">
            <v>418</v>
          </cell>
          <cell r="J4411">
            <v>7382260</v>
          </cell>
          <cell r="K4411">
            <v>11</v>
          </cell>
          <cell r="M4411">
            <v>17</v>
          </cell>
          <cell r="N4411">
            <v>3569</v>
          </cell>
        </row>
        <row r="4412">
          <cell r="A4412">
            <v>1936681</v>
          </cell>
          <cell r="B4412" t="str">
            <v>12</v>
          </cell>
          <cell r="C4412" t="str">
            <v>Chaudière-Appalaches</v>
          </cell>
          <cell r="D4412" t="str">
            <v>Ferme J.C.  Nadeau S.E.N.C.</v>
          </cell>
          <cell r="E4412" t="str">
            <v>Nadeau(Jean-Claude)</v>
          </cell>
          <cell r="F4412" t="str">
            <v>237, rang St-Jacques</v>
          </cell>
          <cell r="G4412" t="str">
            <v>Saint-Séverin (de Beauce)</v>
          </cell>
          <cell r="H4412" t="str">
            <v>G0N1V0</v>
          </cell>
          <cell r="I4412">
            <v>418</v>
          </cell>
          <cell r="J4412">
            <v>4262753</v>
          </cell>
          <cell r="K4412">
            <v>251</v>
          </cell>
          <cell r="L4412">
            <v>33864</v>
          </cell>
          <cell r="M4412">
            <v>288</v>
          </cell>
          <cell r="N4412">
            <v>49618</v>
          </cell>
        </row>
        <row r="4413">
          <cell r="A4413">
            <v>1937226</v>
          </cell>
          <cell r="B4413" t="str">
            <v>05</v>
          </cell>
          <cell r="C4413" t="str">
            <v>Estrie</v>
          </cell>
          <cell r="D4413" t="str">
            <v>Cuming(Arthur)</v>
          </cell>
          <cell r="F4413" t="str">
            <v>833 Ch. Wyatt</v>
          </cell>
          <cell r="G4413" t="str">
            <v>Bury</v>
          </cell>
          <cell r="H4413" t="str">
            <v>J0B1J0</v>
          </cell>
          <cell r="I4413">
            <v>819</v>
          </cell>
          <cell r="J4413">
            <v>4322511</v>
          </cell>
          <cell r="K4413">
            <v>25</v>
          </cell>
          <cell r="M4413">
            <v>29</v>
          </cell>
          <cell r="N4413">
            <v>6570</v>
          </cell>
        </row>
        <row r="4414">
          <cell r="A4414">
            <v>1937648</v>
          </cell>
          <cell r="B4414" t="str">
            <v>02</v>
          </cell>
          <cell r="C4414" t="str">
            <v>Saguenay-Lac-Saint-Jean</v>
          </cell>
          <cell r="D4414" t="str">
            <v>Aménagement Claveau de Launière</v>
          </cell>
          <cell r="E4414" t="str">
            <v>Launière(Rita De)</v>
          </cell>
          <cell r="F4414" t="str">
            <v>196 St-Pierre</v>
          </cell>
          <cell r="G4414" t="str">
            <v>Notre-Dame-de-Lorette</v>
          </cell>
          <cell r="H4414" t="str">
            <v>G0W1B0</v>
          </cell>
          <cell r="I4414">
            <v>418</v>
          </cell>
          <cell r="J4414">
            <v>2763964</v>
          </cell>
          <cell r="K4414">
            <v>23</v>
          </cell>
          <cell r="L4414">
            <v>1577</v>
          </cell>
          <cell r="M4414">
            <v>30</v>
          </cell>
          <cell r="N4414">
            <v>3401</v>
          </cell>
        </row>
        <row r="4415">
          <cell r="A4415">
            <v>1937945</v>
          </cell>
          <cell r="B4415" t="str">
            <v>12</v>
          </cell>
          <cell r="C4415" t="str">
            <v>Chaudière-Appalaches</v>
          </cell>
          <cell r="D4415" t="str">
            <v>La Ferme les 4 Générations inc.</v>
          </cell>
          <cell r="E4415" t="str">
            <v>Lejeune-Ross(Geneviève)</v>
          </cell>
          <cell r="F4415" t="str">
            <v>828, route Marigot</v>
          </cell>
          <cell r="G4415" t="str">
            <v>Saint-Apollinaire</v>
          </cell>
          <cell r="H4415" t="str">
            <v>G0S2E0</v>
          </cell>
          <cell r="I4415">
            <v>418</v>
          </cell>
          <cell r="J4415">
            <v>8814438</v>
          </cell>
          <cell r="K4415">
            <v>19</v>
          </cell>
          <cell r="L4415">
            <v>259</v>
          </cell>
          <cell r="M4415">
            <v>19</v>
          </cell>
        </row>
        <row r="4416">
          <cell r="A4416">
            <v>1939107</v>
          </cell>
          <cell r="B4416" t="str">
            <v>01</v>
          </cell>
          <cell r="C4416" t="str">
            <v>Bas-Saint-Laurent</v>
          </cell>
          <cell r="D4416" t="str">
            <v>Ferme Mégui enr., S.E.N.C.</v>
          </cell>
          <cell r="E4416" t="str">
            <v>Couturier(Daniel Bérubé et Mariette)</v>
          </cell>
          <cell r="F4416" t="str">
            <v>750, route Saint-Léon</v>
          </cell>
          <cell r="G4416" t="str">
            <v>Amqui</v>
          </cell>
          <cell r="H4416" t="str">
            <v>G5J2N3</v>
          </cell>
          <cell r="I4416">
            <v>418</v>
          </cell>
          <cell r="J4416">
            <v>6292185</v>
          </cell>
          <cell r="K4416">
            <v>82</v>
          </cell>
          <cell r="L4416">
            <v>14558</v>
          </cell>
          <cell r="M4416">
            <v>78</v>
          </cell>
          <cell r="N4416">
            <v>13789</v>
          </cell>
        </row>
        <row r="4417">
          <cell r="A4417">
            <v>1939305</v>
          </cell>
          <cell r="B4417" t="str">
            <v>17</v>
          </cell>
          <cell r="C4417" t="str">
            <v>Centre-du-Québec</v>
          </cell>
          <cell r="D4417" t="str">
            <v>Ferme Lucky S.E.N.C.</v>
          </cell>
          <cell r="E4417" t="str">
            <v>Champagne(Daniel)</v>
          </cell>
          <cell r="F4417" t="str">
            <v>1055, Rang St-Pierre</v>
          </cell>
          <cell r="G4417" t="str">
            <v>Notre-Dame-de-Lourdes</v>
          </cell>
          <cell r="H4417" t="str">
            <v>G0S1T0</v>
          </cell>
          <cell r="I4417">
            <v>819</v>
          </cell>
          <cell r="J4417">
            <v>3854558</v>
          </cell>
          <cell r="K4417">
            <v>35</v>
          </cell>
          <cell r="L4417">
            <v>494</v>
          </cell>
          <cell r="M4417">
            <v>32</v>
          </cell>
          <cell r="N4417">
            <v>494</v>
          </cell>
        </row>
        <row r="4418">
          <cell r="A4418">
            <v>1939594</v>
          </cell>
          <cell r="B4418" t="str">
            <v>05</v>
          </cell>
          <cell r="C4418" t="str">
            <v>Estrie</v>
          </cell>
          <cell r="D4418" t="str">
            <v>Fortier Christian et Matte-Despatis Marjorie</v>
          </cell>
          <cell r="F4418" t="str">
            <v>2110, route 161</v>
          </cell>
          <cell r="G4418" t="str">
            <v>Nantes</v>
          </cell>
          <cell r="H4418" t="str">
            <v>G0Y1G0</v>
          </cell>
          <cell r="I4418">
            <v>819</v>
          </cell>
          <cell r="J4418">
            <v>5834057</v>
          </cell>
          <cell r="K4418">
            <v>13</v>
          </cell>
          <cell r="L4418">
            <v>1899</v>
          </cell>
          <cell r="M4418">
            <v>15</v>
          </cell>
          <cell r="N4418">
            <v>1899</v>
          </cell>
        </row>
        <row r="4419">
          <cell r="A4419">
            <v>1939925</v>
          </cell>
          <cell r="B4419" t="str">
            <v>11</v>
          </cell>
          <cell r="C4419" t="str">
            <v>Gaspésie-Iles-de-la-Madeleine</v>
          </cell>
          <cell r="D4419" t="str">
            <v>Les Fermes Delarosbil et Frères S.E.N.C.</v>
          </cell>
          <cell r="E4419" t="str">
            <v>Delarosbil(Sébastien et Frédéric)</v>
          </cell>
          <cell r="F4419" t="str">
            <v>217, boul. Gérard D. Lévesque Est</v>
          </cell>
          <cell r="G4419" t="str">
            <v>Paspébiac</v>
          </cell>
          <cell r="H4419" t="str">
            <v>G0C2K0</v>
          </cell>
          <cell r="I4419">
            <v>418</v>
          </cell>
          <cell r="J4419">
            <v>7523454</v>
          </cell>
          <cell r="K4419">
            <v>26</v>
          </cell>
          <cell r="L4419">
            <v>10409</v>
          </cell>
          <cell r="M4419">
            <v>27</v>
          </cell>
          <cell r="N4419">
            <v>11487</v>
          </cell>
        </row>
        <row r="4420">
          <cell r="A4420">
            <v>1939990</v>
          </cell>
          <cell r="B4420" t="str">
            <v>08</v>
          </cell>
          <cell r="C4420" t="str">
            <v>Abitibi-Témiscamingue</v>
          </cell>
          <cell r="D4420" t="str">
            <v>Schmidt(Walter)</v>
          </cell>
          <cell r="F4420" t="str">
            <v>180, rang 8 Ouest</v>
          </cell>
          <cell r="G4420" t="str">
            <v>Évain</v>
          </cell>
          <cell r="H4420" t="str">
            <v>J0Z1Y0</v>
          </cell>
          <cell r="I4420">
            <v>819</v>
          </cell>
          <cell r="J4420">
            <v>7683092</v>
          </cell>
          <cell r="K4420">
            <v>96</v>
          </cell>
          <cell r="L4420">
            <v>8233</v>
          </cell>
          <cell r="M4420">
            <v>113</v>
          </cell>
          <cell r="N4420">
            <v>9072</v>
          </cell>
        </row>
        <row r="4421">
          <cell r="A4421">
            <v>1940501</v>
          </cell>
          <cell r="B4421" t="str">
            <v>17</v>
          </cell>
          <cell r="C4421" t="str">
            <v>Centre-du-Québec</v>
          </cell>
          <cell r="D4421" t="str">
            <v>Ranch G.R. Fleury inc.</v>
          </cell>
          <cell r="E4421" t="str">
            <v>Fleury(Carl)</v>
          </cell>
          <cell r="F4421" t="str">
            <v>2453, route 161</v>
          </cell>
          <cell r="G4421" t="str">
            <v>Saint-Valère</v>
          </cell>
          <cell r="H4421" t="str">
            <v>G0P1M0</v>
          </cell>
          <cell r="I4421">
            <v>819</v>
          </cell>
          <cell r="J4421">
            <v>3532422</v>
          </cell>
          <cell r="K4421">
            <v>93</v>
          </cell>
          <cell r="L4421">
            <v>24279</v>
          </cell>
          <cell r="M4421">
            <v>76</v>
          </cell>
          <cell r="N4421">
            <v>5881</v>
          </cell>
        </row>
        <row r="4422">
          <cell r="A4422">
            <v>1940519</v>
          </cell>
          <cell r="B4422" t="str">
            <v>07</v>
          </cell>
          <cell r="C4422" t="str">
            <v>Outaouais</v>
          </cell>
          <cell r="D4422" t="str">
            <v>Armstrong(Doreen)</v>
          </cell>
          <cell r="F4422" t="str">
            <v>C361, Front Road, R.R. 3</v>
          </cell>
          <cell r="G4422" t="str">
            <v>Shawville</v>
          </cell>
          <cell r="H4422" t="str">
            <v>J0X2Y0</v>
          </cell>
          <cell r="I4422">
            <v>819</v>
          </cell>
          <cell r="J4422">
            <v>6473186</v>
          </cell>
          <cell r="K4422">
            <v>19</v>
          </cell>
          <cell r="L4422">
            <v>1578</v>
          </cell>
        </row>
        <row r="4423">
          <cell r="A4423">
            <v>1940626</v>
          </cell>
          <cell r="B4423" t="str">
            <v>16</v>
          </cell>
          <cell r="C4423" t="str">
            <v>Montérégie</v>
          </cell>
          <cell r="D4423" t="str">
            <v>Ferme Gallois</v>
          </cell>
          <cell r="E4423" t="str">
            <v>Jones(Evan William)</v>
          </cell>
          <cell r="F4423" t="str">
            <v>599, chemin Racine</v>
          </cell>
          <cell r="G4423" t="str">
            <v>Bromont</v>
          </cell>
          <cell r="H4423" t="str">
            <v>J2L1G2</v>
          </cell>
          <cell r="I4423">
            <v>450</v>
          </cell>
          <cell r="J4423">
            <v>5344814</v>
          </cell>
          <cell r="K4423">
            <v>80</v>
          </cell>
          <cell r="L4423">
            <v>340</v>
          </cell>
          <cell r="M4423">
            <v>64</v>
          </cell>
          <cell r="N4423">
            <v>680</v>
          </cell>
        </row>
        <row r="4424">
          <cell r="A4424">
            <v>1941103</v>
          </cell>
          <cell r="B4424" t="str">
            <v>01</v>
          </cell>
          <cell r="C4424" t="str">
            <v>Bas-Saint-Laurent</v>
          </cell>
          <cell r="D4424" t="str">
            <v>Martel(Nathalie)</v>
          </cell>
          <cell r="F4424" t="str">
            <v>1191, rang 3 Sud, C.P. 521</v>
          </cell>
          <cell r="G4424" t="str">
            <v>Notre-Dame-du-Lac</v>
          </cell>
          <cell r="H4424" t="str">
            <v>G0L1X0</v>
          </cell>
          <cell r="I4424">
            <v>418</v>
          </cell>
          <cell r="J4424">
            <v>8992278</v>
          </cell>
          <cell r="K4424">
            <v>90</v>
          </cell>
          <cell r="L4424">
            <v>1158</v>
          </cell>
        </row>
        <row r="4425">
          <cell r="A4425">
            <v>1941152</v>
          </cell>
          <cell r="B4425" t="str">
            <v>17</v>
          </cell>
          <cell r="C4425" t="str">
            <v>Centre-du-Québec</v>
          </cell>
          <cell r="D4425" t="str">
            <v>Audet(René)</v>
          </cell>
          <cell r="F4425" t="str">
            <v>2548, route 259</v>
          </cell>
          <cell r="G4425" t="str">
            <v>Notre-Dame-du-Bon-Conseil</v>
          </cell>
          <cell r="H4425" t="str">
            <v>J0C1A0</v>
          </cell>
          <cell r="I4425">
            <v>819</v>
          </cell>
          <cell r="J4425">
            <v>3363507</v>
          </cell>
          <cell r="K4425">
            <v>15</v>
          </cell>
          <cell r="M4425">
            <v>19</v>
          </cell>
          <cell r="N4425">
            <v>340</v>
          </cell>
        </row>
        <row r="4426">
          <cell r="A4426">
            <v>1941434</v>
          </cell>
          <cell r="B4426" t="str">
            <v>12</v>
          </cell>
          <cell r="C4426" t="str">
            <v>Chaudière-Appalaches</v>
          </cell>
          <cell r="D4426" t="str">
            <v>Ranch Cat-Van SENC</v>
          </cell>
          <cell r="F4426" t="str">
            <v>2832, route Principale</v>
          </cell>
          <cell r="G4426" t="str">
            <v>Saint-Édouard-de-Lotbinière</v>
          </cell>
          <cell r="H4426" t="str">
            <v>G0F1Y0</v>
          </cell>
          <cell r="I4426">
            <v>418</v>
          </cell>
          <cell r="J4426">
            <v>7962463</v>
          </cell>
          <cell r="L4426">
            <v>1537</v>
          </cell>
        </row>
        <row r="4427">
          <cell r="A4427">
            <v>1942465</v>
          </cell>
          <cell r="B4427" t="str">
            <v>01</v>
          </cell>
          <cell r="C4427" t="str">
            <v>Bas-Saint-Laurent</v>
          </cell>
          <cell r="D4427" t="str">
            <v>Tardif(Carole)</v>
          </cell>
          <cell r="F4427" t="str">
            <v>66 B, du Parc</v>
          </cell>
          <cell r="G4427" t="str">
            <v>Amqui</v>
          </cell>
          <cell r="H4427" t="str">
            <v>G5J2L6</v>
          </cell>
          <cell r="I4427">
            <v>418</v>
          </cell>
          <cell r="J4427">
            <v>6297316</v>
          </cell>
          <cell r="K4427">
            <v>12</v>
          </cell>
          <cell r="M4427">
            <v>16</v>
          </cell>
          <cell r="N4427">
            <v>3062</v>
          </cell>
        </row>
        <row r="4428">
          <cell r="A4428">
            <v>1943703</v>
          </cell>
          <cell r="B4428" t="str">
            <v>12</v>
          </cell>
          <cell r="C4428" t="str">
            <v>Chaudière-Appalaches</v>
          </cell>
          <cell r="D4428" t="str">
            <v>Ferme J.P. &amp; M.A. Quirion</v>
          </cell>
          <cell r="E4428" t="str">
            <v>Quirion(Marie-Anne)</v>
          </cell>
          <cell r="F4428" t="str">
            <v>225, rang 9</v>
          </cell>
          <cell r="G4428" t="str">
            <v>Saint-Honoré-de-Shenley</v>
          </cell>
          <cell r="H4428" t="str">
            <v>G0M1V0</v>
          </cell>
          <cell r="I4428">
            <v>418</v>
          </cell>
          <cell r="J4428">
            <v>4856434</v>
          </cell>
          <cell r="K4428">
            <v>147</v>
          </cell>
          <cell r="L4428">
            <v>41213</v>
          </cell>
          <cell r="M4428">
            <v>260</v>
          </cell>
          <cell r="N4428">
            <v>75773</v>
          </cell>
        </row>
        <row r="4429">
          <cell r="A4429">
            <v>1943802</v>
          </cell>
          <cell r="B4429" t="str">
            <v>17</v>
          </cell>
          <cell r="C4429" t="str">
            <v>Centre-du-Québec</v>
          </cell>
          <cell r="D4429" t="str">
            <v>Ferme Félimé</v>
          </cell>
          <cell r="E4429" t="str">
            <v>Lemay(Christian)</v>
          </cell>
          <cell r="F4429" t="str">
            <v>79, Rang des Érables</v>
          </cell>
          <cell r="G4429" t="str">
            <v>Warwick</v>
          </cell>
          <cell r="H4429" t="str">
            <v>J0A1M0</v>
          </cell>
          <cell r="I4429">
            <v>819</v>
          </cell>
          <cell r="J4429">
            <v>3586977</v>
          </cell>
          <cell r="K4429">
            <v>134</v>
          </cell>
          <cell r="L4429">
            <v>28794</v>
          </cell>
          <cell r="M4429">
            <v>159</v>
          </cell>
          <cell r="N4429">
            <v>30280</v>
          </cell>
        </row>
        <row r="4430">
          <cell r="A4430">
            <v>1944560</v>
          </cell>
          <cell r="B4430" t="str">
            <v>17</v>
          </cell>
          <cell r="C4430" t="str">
            <v>Centre-du-Québec</v>
          </cell>
          <cell r="D4430" t="str">
            <v>Lavigne(Jean-François)</v>
          </cell>
          <cell r="F4430" t="str">
            <v>590, chemin des Milans</v>
          </cell>
          <cell r="G4430" t="str">
            <v>Bécancour</v>
          </cell>
          <cell r="H4430" t="str">
            <v>G9H4B8</v>
          </cell>
          <cell r="I4430">
            <v>819</v>
          </cell>
          <cell r="J4430">
            <v>2983184</v>
          </cell>
          <cell r="K4430">
            <v>30</v>
          </cell>
          <cell r="L4430">
            <v>7200</v>
          </cell>
          <cell r="M4430">
            <v>29</v>
          </cell>
          <cell r="N4430">
            <v>680</v>
          </cell>
        </row>
        <row r="4431">
          <cell r="A4431">
            <v>1944792</v>
          </cell>
          <cell r="B4431" t="str">
            <v>11</v>
          </cell>
          <cell r="C4431" t="str">
            <v>Gaspésie-Iles-de-la-Madeleine</v>
          </cell>
          <cell r="D4431" t="str">
            <v>COOP 0969212 Les Fermes Delarosbil et Frères S.E.N.C.</v>
          </cell>
          <cell r="E4431" t="str">
            <v>Delarosbil(Sébastien et Frédéric)</v>
          </cell>
          <cell r="F4431" t="str">
            <v>543A, boulevar Perron</v>
          </cell>
          <cell r="G4431" t="str">
            <v>Maria</v>
          </cell>
          <cell r="H4431" t="str">
            <v>G0C1Y0</v>
          </cell>
          <cell r="I4431">
            <v>0</v>
          </cell>
          <cell r="J4431">
            <v>0</v>
          </cell>
          <cell r="K4431">
            <v>26</v>
          </cell>
          <cell r="M4431">
            <v>32</v>
          </cell>
        </row>
        <row r="4432">
          <cell r="A4432">
            <v>1945070</v>
          </cell>
          <cell r="B4432" t="str">
            <v>05</v>
          </cell>
          <cell r="C4432" t="str">
            <v>Estrie</v>
          </cell>
          <cell r="D4432" t="str">
            <v>Bergeron(Pierre)</v>
          </cell>
          <cell r="F4432" t="str">
            <v>4733 Ch. North Hatley</v>
          </cell>
          <cell r="G4432" t="str">
            <v>Sherbrooke</v>
          </cell>
          <cell r="H4432" t="str">
            <v>J1N0E5</v>
          </cell>
          <cell r="I4432">
            <v>819</v>
          </cell>
          <cell r="J4432">
            <v>5667208</v>
          </cell>
          <cell r="K4432">
            <v>13</v>
          </cell>
          <cell r="L4432">
            <v>680</v>
          </cell>
        </row>
        <row r="4433">
          <cell r="A4433">
            <v>1945104</v>
          </cell>
          <cell r="B4433" t="str">
            <v>07</v>
          </cell>
          <cell r="C4433" t="str">
            <v>Outaouais</v>
          </cell>
          <cell r="D4433" t="str">
            <v>Dubeau(Sylvain)</v>
          </cell>
          <cell r="F4433" t="str">
            <v>809, route 301</v>
          </cell>
          <cell r="G4433" t="str">
            <v>Litchfield</v>
          </cell>
          <cell r="H4433" t="str">
            <v>J0X1K0</v>
          </cell>
          <cell r="I4433">
            <v>819</v>
          </cell>
          <cell r="J4433">
            <v>6482401</v>
          </cell>
          <cell r="K4433">
            <v>22</v>
          </cell>
          <cell r="L4433">
            <v>3493</v>
          </cell>
          <cell r="M4433">
            <v>26</v>
          </cell>
          <cell r="N4433">
            <v>5948</v>
          </cell>
        </row>
        <row r="4434">
          <cell r="A4434">
            <v>1945245</v>
          </cell>
          <cell r="B4434" t="str">
            <v>07</v>
          </cell>
          <cell r="C4434" t="str">
            <v>Outaouais</v>
          </cell>
          <cell r="D4434" t="str">
            <v>Fitzpatrick, William &amp; Sarrazin, Hélène</v>
          </cell>
          <cell r="E4434" t="str">
            <v>Sarrazin(Hélène)</v>
          </cell>
          <cell r="F4434" t="str">
            <v>291, route 105, C.P. 35</v>
          </cell>
          <cell r="G4434" t="str">
            <v>Low</v>
          </cell>
          <cell r="H4434" t="str">
            <v>J0X2C0</v>
          </cell>
          <cell r="I4434">
            <v>819</v>
          </cell>
          <cell r="J4434">
            <v>4223671</v>
          </cell>
          <cell r="K4434">
            <v>14</v>
          </cell>
          <cell r="L4434">
            <v>2034</v>
          </cell>
          <cell r="M4434">
            <v>20</v>
          </cell>
          <cell r="N4434">
            <v>1220</v>
          </cell>
        </row>
        <row r="4435">
          <cell r="A4435">
            <v>1945294</v>
          </cell>
          <cell r="B4435" t="str">
            <v>05</v>
          </cell>
          <cell r="C4435" t="str">
            <v>Estrie</v>
          </cell>
          <cell r="D4435" t="str">
            <v>Ferme Taly S.E.N.C.</v>
          </cell>
          <cell r="E4435" t="str">
            <v>Yannick(Breton)</v>
          </cell>
          <cell r="F4435" t="str">
            <v>35, chemin du Lac</v>
          </cell>
          <cell r="G4435" t="str">
            <v>Saint-Malo</v>
          </cell>
          <cell r="H4435" t="str">
            <v>J0B2Y0</v>
          </cell>
          <cell r="I4435">
            <v>819</v>
          </cell>
          <cell r="J4435">
            <v>6580968</v>
          </cell>
          <cell r="K4435">
            <v>30</v>
          </cell>
          <cell r="L4435">
            <v>3845</v>
          </cell>
          <cell r="M4435">
            <v>29</v>
          </cell>
          <cell r="N4435">
            <v>4873</v>
          </cell>
        </row>
        <row r="4436">
          <cell r="A4436">
            <v>1945898</v>
          </cell>
          <cell r="B4436" t="str">
            <v>07</v>
          </cell>
          <cell r="C4436" t="str">
            <v>Outaouais</v>
          </cell>
          <cell r="D4436" t="str">
            <v>Ronald Warwick &amp; Cheryl Beaupré</v>
          </cell>
          <cell r="F4436" t="str">
            <v>6426, River Road</v>
          </cell>
          <cell r="G4436" t="str">
            <v>L'Ange-Gardien</v>
          </cell>
          <cell r="H4436" t="str">
            <v>J8L2W7</v>
          </cell>
          <cell r="I4436">
            <v>819</v>
          </cell>
          <cell r="J4436">
            <v>2819884</v>
          </cell>
          <cell r="K4436">
            <v>41</v>
          </cell>
          <cell r="L4436">
            <v>9163</v>
          </cell>
          <cell r="M4436">
            <v>46</v>
          </cell>
          <cell r="N4436">
            <v>9034</v>
          </cell>
        </row>
        <row r="4437">
          <cell r="A4437">
            <v>1946375</v>
          </cell>
          <cell r="B4437" t="str">
            <v>12</v>
          </cell>
          <cell r="C4437" t="str">
            <v>Chaudière-Appalaches</v>
          </cell>
          <cell r="D4437" t="str">
            <v>Landry(Alexandre)</v>
          </cell>
          <cell r="F4437" t="str">
            <v>4553, 4e Rang Ouest</v>
          </cell>
          <cell r="G4437" t="str">
            <v>Sainte-Croix</v>
          </cell>
          <cell r="H4437" t="str">
            <v>G0S2H0</v>
          </cell>
          <cell r="I4437">
            <v>418</v>
          </cell>
          <cell r="J4437">
            <v>9262593</v>
          </cell>
          <cell r="K4437">
            <v>13</v>
          </cell>
          <cell r="L4437">
            <v>1352</v>
          </cell>
          <cell r="M4437">
            <v>15</v>
          </cell>
          <cell r="N4437">
            <v>2874</v>
          </cell>
        </row>
        <row r="4438">
          <cell r="A4438">
            <v>1946383</v>
          </cell>
          <cell r="B4438" t="str">
            <v>17</v>
          </cell>
          <cell r="C4438" t="str">
            <v>Centre-du-Québec</v>
          </cell>
          <cell r="D4438" t="str">
            <v>Pinsonneault(Jean-Guy)</v>
          </cell>
          <cell r="F4438" t="str">
            <v>8975, route de la Seine</v>
          </cell>
          <cell r="G4438" t="str">
            <v>Bécancour</v>
          </cell>
          <cell r="H4438" t="str">
            <v>G9H3T5</v>
          </cell>
          <cell r="I4438">
            <v>819</v>
          </cell>
          <cell r="J4438">
            <v>2291101</v>
          </cell>
          <cell r="K4438">
            <v>20</v>
          </cell>
          <cell r="L4438">
            <v>673</v>
          </cell>
          <cell r="M4438">
            <v>25</v>
          </cell>
          <cell r="N4438">
            <v>703</v>
          </cell>
        </row>
        <row r="4439">
          <cell r="A4439">
            <v>1946987</v>
          </cell>
          <cell r="B4439" t="str">
            <v>17</v>
          </cell>
          <cell r="C4439" t="str">
            <v>Centre-du-Québec</v>
          </cell>
          <cell r="D4439" t="str">
            <v>9147-5061 Québec Inc.</v>
          </cell>
          <cell r="E4439" t="str">
            <v>Brun(René)</v>
          </cell>
          <cell r="F4439" t="str">
            <v>41, Rang 8</v>
          </cell>
          <cell r="G4439" t="str">
            <v>Saint-Christophe-d'Arthabaska</v>
          </cell>
          <cell r="H4439" t="str">
            <v>G6P6S2</v>
          </cell>
          <cell r="I4439">
            <v>819</v>
          </cell>
          <cell r="J4439">
            <v>3574644</v>
          </cell>
          <cell r="K4439">
            <v>33</v>
          </cell>
          <cell r="M4439">
            <v>24</v>
          </cell>
        </row>
        <row r="4440">
          <cell r="A4440">
            <v>1947092</v>
          </cell>
          <cell r="B4440" t="str">
            <v>08</v>
          </cell>
          <cell r="C4440" t="str">
            <v>Abitibi-Témiscamingue</v>
          </cell>
          <cell r="D4440" t="str">
            <v>Ferme C.P. &amp; Fils inc.</v>
          </cell>
          <cell r="E4440" t="str">
            <v>Gamache(Carole)</v>
          </cell>
          <cell r="F4440" t="str">
            <v>102 Côte du Mille</v>
          </cell>
          <cell r="G4440" t="str">
            <v>La Motte</v>
          </cell>
          <cell r="H4440" t="str">
            <v>J0Y1T0</v>
          </cell>
          <cell r="I4440">
            <v>819</v>
          </cell>
          <cell r="J4440">
            <v>7329277</v>
          </cell>
          <cell r="K4440">
            <v>340</v>
          </cell>
          <cell r="L4440">
            <v>20412</v>
          </cell>
          <cell r="M4440">
            <v>361</v>
          </cell>
          <cell r="N4440">
            <v>19574</v>
          </cell>
        </row>
        <row r="4441">
          <cell r="A4441">
            <v>1947126</v>
          </cell>
          <cell r="B4441" t="str">
            <v>08</v>
          </cell>
          <cell r="C4441" t="str">
            <v>Abitibi-Témiscamingue</v>
          </cell>
          <cell r="D4441" t="str">
            <v>Croteau(Yvon)</v>
          </cell>
          <cell r="F4441" t="str">
            <v>169, rang 4-5 Est</v>
          </cell>
          <cell r="G4441" t="str">
            <v>Landrienne</v>
          </cell>
          <cell r="H4441" t="str">
            <v>J0Y1V0</v>
          </cell>
          <cell r="I4441">
            <v>819</v>
          </cell>
          <cell r="J4441">
            <v>7325436</v>
          </cell>
          <cell r="K4441">
            <v>24</v>
          </cell>
          <cell r="M4441">
            <v>29</v>
          </cell>
          <cell r="N4441">
            <v>3443</v>
          </cell>
        </row>
        <row r="4442">
          <cell r="A4442">
            <v>1947266</v>
          </cell>
          <cell r="B4442" t="str">
            <v>15</v>
          </cell>
          <cell r="C4442" t="str">
            <v>Laurentides</v>
          </cell>
          <cell r="D4442" t="str">
            <v>Lassonde(Réal)</v>
          </cell>
          <cell r="F4442" t="str">
            <v>33, chemin Rivière Tapanie</v>
          </cell>
          <cell r="G4442" t="str">
            <v>Sainte-Anne-du-Lac</v>
          </cell>
          <cell r="H4442" t="str">
            <v>J0W1V0</v>
          </cell>
          <cell r="I4442">
            <v>819</v>
          </cell>
          <cell r="J4442">
            <v>5862195</v>
          </cell>
          <cell r="K4442">
            <v>13</v>
          </cell>
          <cell r="L4442">
            <v>3084</v>
          </cell>
        </row>
        <row r="4443">
          <cell r="A4443">
            <v>1947274</v>
          </cell>
          <cell r="B4443" t="str">
            <v>07</v>
          </cell>
          <cell r="C4443" t="str">
            <v>Outaouais</v>
          </cell>
          <cell r="D4443" t="str">
            <v>Vaillant(Jean)</v>
          </cell>
          <cell r="F4443" t="str">
            <v>2253, chemin Westbrook</v>
          </cell>
          <cell r="G4443" t="str">
            <v>Pontiac</v>
          </cell>
          <cell r="H4443" t="str">
            <v>J0X2V0</v>
          </cell>
          <cell r="I4443">
            <v>819</v>
          </cell>
          <cell r="J4443">
            <v>4582048</v>
          </cell>
          <cell r="K4443">
            <v>17</v>
          </cell>
          <cell r="L4443">
            <v>1021</v>
          </cell>
          <cell r="M4443">
            <v>16</v>
          </cell>
          <cell r="N4443">
            <v>340</v>
          </cell>
        </row>
        <row r="4444">
          <cell r="A4444">
            <v>1947316</v>
          </cell>
          <cell r="B4444" t="str">
            <v>15</v>
          </cell>
          <cell r="C4444" t="str">
            <v>Laurentides</v>
          </cell>
          <cell r="D4444" t="str">
            <v>9175-2154 Québec inc.</v>
          </cell>
          <cell r="E4444" t="str">
            <v>Léonard(Céline)</v>
          </cell>
          <cell r="F4444" t="str">
            <v>1090, boul. Industrielle</v>
          </cell>
          <cell r="G4444" t="str">
            <v>Mont-Laurier</v>
          </cell>
          <cell r="H4444" t="str">
            <v>J9L3V6</v>
          </cell>
          <cell r="I4444">
            <v>819</v>
          </cell>
          <cell r="J4444">
            <v>6233610</v>
          </cell>
          <cell r="K4444">
            <v>21</v>
          </cell>
          <cell r="L4444">
            <v>5518</v>
          </cell>
          <cell r="M4444">
            <v>50</v>
          </cell>
          <cell r="N4444">
            <v>5634</v>
          </cell>
        </row>
        <row r="4445">
          <cell r="A4445">
            <v>1947332</v>
          </cell>
          <cell r="B4445" t="str">
            <v>12</v>
          </cell>
          <cell r="C4445" t="str">
            <v>Chaudière-Appalaches</v>
          </cell>
          <cell r="D4445" t="str">
            <v>Martineau(Steeve)</v>
          </cell>
          <cell r="F4445" t="str">
            <v>1094, 12eme rang</v>
          </cell>
          <cell r="G4445" t="str">
            <v>Sainte-Agathe-de-Lotbinière</v>
          </cell>
          <cell r="H4445" t="str">
            <v>G0S2A0</v>
          </cell>
          <cell r="I4445">
            <v>418</v>
          </cell>
          <cell r="J4445">
            <v>5992350</v>
          </cell>
          <cell r="K4445">
            <v>27</v>
          </cell>
          <cell r="L4445">
            <v>7200</v>
          </cell>
          <cell r="M4445">
            <v>27</v>
          </cell>
          <cell r="N4445">
            <v>7602</v>
          </cell>
        </row>
        <row r="4446">
          <cell r="A4446">
            <v>1947845</v>
          </cell>
          <cell r="B4446" t="str">
            <v>01</v>
          </cell>
          <cell r="C4446" t="str">
            <v>Bas-Saint-Laurent</v>
          </cell>
          <cell r="D4446" t="str">
            <v>COOP 0928622 Francis Boucher</v>
          </cell>
          <cell r="E4446" t="str">
            <v>Boucher(Francis)</v>
          </cell>
          <cell r="F4446" t="str">
            <v>61 rang Hauteville</v>
          </cell>
          <cell r="G4446" t="str">
            <v>Saint-Denis (de Kamouraska)</v>
          </cell>
          <cell r="H4446" t="str">
            <v>G0L2R0</v>
          </cell>
          <cell r="I4446">
            <v>0</v>
          </cell>
          <cell r="J4446">
            <v>0</v>
          </cell>
          <cell r="K4446">
            <v>8</v>
          </cell>
        </row>
        <row r="4447">
          <cell r="A4447">
            <v>1948009</v>
          </cell>
          <cell r="B4447" t="str">
            <v>12</v>
          </cell>
          <cell r="C4447" t="str">
            <v>Chaudière-Appalaches</v>
          </cell>
          <cell r="D4447" t="str">
            <v>Jacques(Denis)</v>
          </cell>
          <cell r="F4447" t="str">
            <v>622, route 276</v>
          </cell>
          <cell r="G4447" t="str">
            <v>Saint-Joseph-de-Beauce</v>
          </cell>
          <cell r="H4447" t="str">
            <v>G0S2V0</v>
          </cell>
          <cell r="I4447">
            <v>418</v>
          </cell>
          <cell r="J4447">
            <v>3975836</v>
          </cell>
          <cell r="K4447">
            <v>11</v>
          </cell>
          <cell r="L4447">
            <v>467</v>
          </cell>
        </row>
        <row r="4448">
          <cell r="A4448">
            <v>1948082</v>
          </cell>
          <cell r="B4448" t="str">
            <v>01</v>
          </cell>
          <cell r="C4448" t="str">
            <v>Bas-Saint-Laurent</v>
          </cell>
          <cell r="D4448" t="str">
            <v>Ferme Bo-Sang</v>
          </cell>
          <cell r="E4448" t="str">
            <v>Albert(Nancy Beaulieu et Éric)</v>
          </cell>
          <cell r="F4448" t="str">
            <v>8, rang 2 Ouest</v>
          </cell>
          <cell r="G4448" t="str">
            <v>Saint-Épiphane</v>
          </cell>
          <cell r="H4448" t="str">
            <v>G0L2X0</v>
          </cell>
          <cell r="I4448">
            <v>418</v>
          </cell>
          <cell r="J4448">
            <v>8681475</v>
          </cell>
          <cell r="K4448">
            <v>17</v>
          </cell>
          <cell r="M4448">
            <v>20</v>
          </cell>
          <cell r="N4448">
            <v>2007</v>
          </cell>
        </row>
        <row r="4449">
          <cell r="A4449">
            <v>1948140</v>
          </cell>
          <cell r="B4449" t="str">
            <v>04</v>
          </cell>
          <cell r="C4449" t="str">
            <v>Mauricie</v>
          </cell>
          <cell r="D4449" t="str">
            <v>Giguère(François)</v>
          </cell>
          <cell r="F4449" t="str">
            <v>1871, Grand Rang</v>
          </cell>
          <cell r="G4449" t="str">
            <v>Saint-Léon-le-Grand (de Mauricie)</v>
          </cell>
          <cell r="H4449" t="str">
            <v>J0K2W0</v>
          </cell>
          <cell r="I4449">
            <v>819</v>
          </cell>
          <cell r="J4449">
            <v>2685011</v>
          </cell>
          <cell r="K4449">
            <v>11</v>
          </cell>
          <cell r="L4449">
            <v>658</v>
          </cell>
          <cell r="M4449">
            <v>18</v>
          </cell>
          <cell r="N4449">
            <v>962</v>
          </cell>
        </row>
        <row r="4450">
          <cell r="A4450">
            <v>1948207</v>
          </cell>
          <cell r="B4450" t="str">
            <v>07</v>
          </cell>
          <cell r="C4450" t="str">
            <v>Outaouais</v>
          </cell>
          <cell r="D4450" t="str">
            <v>Proulx(Étienne)</v>
          </cell>
          <cell r="F4450" t="str">
            <v>6690, chemin O'Reilly</v>
          </cell>
          <cell r="G4450" t="str">
            <v>Pontiac</v>
          </cell>
          <cell r="H4450" t="str">
            <v>J0X2V0</v>
          </cell>
          <cell r="I4450">
            <v>819</v>
          </cell>
          <cell r="J4450">
            <v>4581522</v>
          </cell>
          <cell r="K4450">
            <v>76</v>
          </cell>
          <cell r="L4450">
            <v>2722</v>
          </cell>
          <cell r="M4450">
            <v>77</v>
          </cell>
          <cell r="N4450">
            <v>10372</v>
          </cell>
        </row>
        <row r="4451">
          <cell r="A4451">
            <v>1948231</v>
          </cell>
          <cell r="B4451" t="str">
            <v>12</v>
          </cell>
          <cell r="C4451" t="str">
            <v>Chaudière-Appalaches</v>
          </cell>
          <cell r="D4451" t="str">
            <v>Ferme Lamco inc.</v>
          </cell>
          <cell r="F4451" t="str">
            <v>1006, rang Grande Montagne</v>
          </cell>
          <cell r="G4451" t="str">
            <v>Saint-Joseph-de-Beauce</v>
          </cell>
          <cell r="H4451" t="str">
            <v>G0S2V0</v>
          </cell>
          <cell r="I4451">
            <v>418</v>
          </cell>
          <cell r="J4451">
            <v>3976654</v>
          </cell>
          <cell r="K4451">
            <v>67</v>
          </cell>
          <cell r="L4451">
            <v>18744</v>
          </cell>
          <cell r="M4451">
            <v>64</v>
          </cell>
          <cell r="N4451">
            <v>20090</v>
          </cell>
        </row>
        <row r="4452">
          <cell r="A4452">
            <v>1948702</v>
          </cell>
          <cell r="B4452" t="str">
            <v>14</v>
          </cell>
          <cell r="C4452" t="str">
            <v>Lanaudière</v>
          </cell>
          <cell r="D4452" t="str">
            <v>COOP 0969196 Dominic Drainville</v>
          </cell>
          <cell r="F4452" t="str">
            <v>420, rang St-Joseph</v>
          </cell>
          <cell r="G4452" t="str">
            <v>Saint-Adelphe</v>
          </cell>
          <cell r="H4452" t="str">
            <v>G0X2G0</v>
          </cell>
          <cell r="I4452">
            <v>0</v>
          </cell>
          <cell r="J4452">
            <v>0</v>
          </cell>
          <cell r="K4452">
            <v>33</v>
          </cell>
          <cell r="M4452">
            <v>33</v>
          </cell>
        </row>
        <row r="4453">
          <cell r="A4453">
            <v>1948710</v>
          </cell>
          <cell r="B4453" t="str">
            <v>16</v>
          </cell>
          <cell r="C4453" t="str">
            <v>Montérégie</v>
          </cell>
          <cell r="D4453" t="str">
            <v>Les Élevages Du Rivage S.E.N.C.</v>
          </cell>
          <cell r="E4453" t="str">
            <v>Gaudette(Yves)</v>
          </cell>
          <cell r="F4453" t="str">
            <v>152, rang Durivage</v>
          </cell>
          <cell r="G4453" t="str">
            <v>Saint-Antoine-sur-Richelieu</v>
          </cell>
          <cell r="H4453" t="str">
            <v>J0L1R0</v>
          </cell>
          <cell r="I4453">
            <v>450</v>
          </cell>
          <cell r="J4453">
            <v>7872698</v>
          </cell>
          <cell r="K4453">
            <v>11</v>
          </cell>
          <cell r="L4453">
            <v>292</v>
          </cell>
        </row>
        <row r="4454">
          <cell r="A4454">
            <v>1948892</v>
          </cell>
          <cell r="B4454" t="str">
            <v>16</v>
          </cell>
          <cell r="C4454" t="str">
            <v>Montérégie</v>
          </cell>
          <cell r="D4454" t="str">
            <v>Bonvouloir(Stéphane)</v>
          </cell>
          <cell r="F4454" t="str">
            <v>359, rang des Écossais</v>
          </cell>
          <cell r="G4454" t="str">
            <v>Sainte-Brigide-d'Iberville</v>
          </cell>
          <cell r="H4454" t="str">
            <v>J0J1X0</v>
          </cell>
          <cell r="I4454">
            <v>450</v>
          </cell>
          <cell r="J4454">
            <v>2935682</v>
          </cell>
          <cell r="K4454">
            <v>15</v>
          </cell>
          <cell r="M4454">
            <v>15</v>
          </cell>
        </row>
        <row r="4455">
          <cell r="A4455">
            <v>1948926</v>
          </cell>
          <cell r="B4455" t="str">
            <v>07</v>
          </cell>
          <cell r="C4455" t="str">
            <v>Outaouais</v>
          </cell>
          <cell r="D4455" t="str">
            <v>Martin(Wiebke)</v>
          </cell>
          <cell r="F4455" t="str">
            <v>75, Daly Road, Wakefield</v>
          </cell>
          <cell r="G4455" t="str">
            <v>La Pèche</v>
          </cell>
          <cell r="H4455" t="str">
            <v>J0X3G0</v>
          </cell>
          <cell r="I4455">
            <v>819</v>
          </cell>
          <cell r="J4455">
            <v>4591020</v>
          </cell>
          <cell r="K4455">
            <v>11</v>
          </cell>
        </row>
        <row r="4456">
          <cell r="A4456">
            <v>1948959</v>
          </cell>
          <cell r="B4456" t="str">
            <v>05</v>
          </cell>
          <cell r="C4456" t="str">
            <v>Estrie</v>
          </cell>
          <cell r="D4456" t="str">
            <v>Ferme Bessette Brodeur</v>
          </cell>
          <cell r="E4456" t="str">
            <v>Bessette(Sylvain)</v>
          </cell>
          <cell r="F4456" t="str">
            <v>1492, 7e rang</v>
          </cell>
          <cell r="G4456" t="str">
            <v>Maricourt</v>
          </cell>
          <cell r="H4456" t="str">
            <v>J0E2L0</v>
          </cell>
          <cell r="I4456">
            <v>514</v>
          </cell>
          <cell r="J4456">
            <v>9437321</v>
          </cell>
          <cell r="K4456">
            <v>56</v>
          </cell>
          <cell r="M4456">
            <v>53</v>
          </cell>
          <cell r="N4456">
            <v>2268</v>
          </cell>
        </row>
        <row r="4457">
          <cell r="A4457">
            <v>1949106</v>
          </cell>
          <cell r="B4457" t="str">
            <v>17</v>
          </cell>
          <cell r="C4457" t="str">
            <v>Centre-du-Québec</v>
          </cell>
          <cell r="D4457" t="str">
            <v>Lafrenière(Jean)</v>
          </cell>
          <cell r="F4457" t="str">
            <v>1564, rang Saint-Antoine Ouest</v>
          </cell>
          <cell r="G4457" t="str">
            <v>Fortierville</v>
          </cell>
          <cell r="H4457" t="str">
            <v>G0S1J0</v>
          </cell>
          <cell r="I4457">
            <v>819</v>
          </cell>
          <cell r="J4457">
            <v>2870057</v>
          </cell>
          <cell r="K4457">
            <v>22</v>
          </cell>
          <cell r="M4457">
            <v>19</v>
          </cell>
        </row>
        <row r="4458">
          <cell r="A4458">
            <v>1949122</v>
          </cell>
          <cell r="B4458" t="str">
            <v>12</v>
          </cell>
          <cell r="C4458" t="str">
            <v>Chaudière-Appalaches</v>
          </cell>
          <cell r="D4458" t="str">
            <v>Ferme NMJ Laplante SENC</v>
          </cell>
          <cell r="E4458" t="str">
            <v>Laplante(Steeve)</v>
          </cell>
          <cell r="F4458" t="str">
            <v>317, Rang 7</v>
          </cell>
          <cell r="G4458" t="str">
            <v>Saint-Gédeon-de-Beauce</v>
          </cell>
          <cell r="H4458" t="str">
            <v>G0M1T0</v>
          </cell>
          <cell r="I4458">
            <v>418</v>
          </cell>
          <cell r="J4458">
            <v>5820039</v>
          </cell>
          <cell r="K4458">
            <v>89</v>
          </cell>
          <cell r="L4458">
            <v>5925</v>
          </cell>
          <cell r="M4458">
            <v>100</v>
          </cell>
          <cell r="N4458">
            <v>3319</v>
          </cell>
        </row>
        <row r="4459">
          <cell r="A4459">
            <v>1949148</v>
          </cell>
          <cell r="B4459" t="str">
            <v>05</v>
          </cell>
          <cell r="C4459" t="str">
            <v>Estrie</v>
          </cell>
          <cell r="D4459" t="str">
            <v>Marois(Michel)</v>
          </cell>
          <cell r="F4459" t="str">
            <v>251 rang 9 est</v>
          </cell>
          <cell r="G4459" t="str">
            <v>Sainte-Anne-de-la-Rochelle</v>
          </cell>
          <cell r="H4459" t="str">
            <v>J0E2B0</v>
          </cell>
          <cell r="I4459">
            <v>450</v>
          </cell>
          <cell r="J4459">
            <v>5392788</v>
          </cell>
          <cell r="K4459">
            <v>20</v>
          </cell>
          <cell r="L4459">
            <v>1928</v>
          </cell>
          <cell r="M4459">
            <v>23</v>
          </cell>
          <cell r="N4459">
            <v>3004</v>
          </cell>
        </row>
        <row r="4460">
          <cell r="A4460">
            <v>1949346</v>
          </cell>
          <cell r="B4460" t="str">
            <v>16</v>
          </cell>
          <cell r="C4460" t="str">
            <v>Montérégie</v>
          </cell>
          <cell r="D4460" t="str">
            <v>Lucie Bachand et Jean-François Fortin</v>
          </cell>
          <cell r="E4460" t="str">
            <v>Bachand(Lucie)</v>
          </cell>
          <cell r="F4460" t="str">
            <v>1403, Principale</v>
          </cell>
          <cell r="G4460" t="str">
            <v>Saint-Dominique</v>
          </cell>
          <cell r="H4460" t="str">
            <v>J0H1L0</v>
          </cell>
          <cell r="I4460">
            <v>450</v>
          </cell>
          <cell r="J4460">
            <v>7741266</v>
          </cell>
          <cell r="K4460">
            <v>23</v>
          </cell>
          <cell r="L4460">
            <v>3249</v>
          </cell>
          <cell r="M4460">
            <v>18</v>
          </cell>
          <cell r="N4460">
            <v>4787</v>
          </cell>
        </row>
        <row r="4461">
          <cell r="A4461">
            <v>1949429</v>
          </cell>
          <cell r="B4461" t="str">
            <v>07</v>
          </cell>
          <cell r="C4461" t="str">
            <v>Outaouais</v>
          </cell>
          <cell r="D4461" t="str">
            <v>Racine(Marc)</v>
          </cell>
          <cell r="E4461" t="str">
            <v>(Gérant)(Keith Racine)</v>
          </cell>
          <cell r="F4461" t="str">
            <v>13 Rue Borden,  B.P. 307</v>
          </cell>
          <cell r="G4461" t="str">
            <v>Campbell's Bay</v>
          </cell>
          <cell r="H4461" t="str">
            <v>J0X1K0</v>
          </cell>
          <cell r="I4461">
            <v>0</v>
          </cell>
          <cell r="J4461">
            <v>0</v>
          </cell>
          <cell r="K4461">
            <v>63</v>
          </cell>
          <cell r="L4461">
            <v>18371</v>
          </cell>
          <cell r="M4461">
            <v>60</v>
          </cell>
          <cell r="N4461">
            <v>454</v>
          </cell>
        </row>
        <row r="4462">
          <cell r="A4462">
            <v>1949502</v>
          </cell>
          <cell r="B4462" t="str">
            <v>05</v>
          </cell>
          <cell r="C4462" t="str">
            <v>Estrie</v>
          </cell>
          <cell r="D4462" t="str">
            <v>Bergerie Jolival S.E.N.C.</v>
          </cell>
          <cell r="E4462" t="str">
            <v>Mario(Lessard)</v>
          </cell>
          <cell r="F4462" t="str">
            <v>765, rang 10</v>
          </cell>
          <cell r="G4462" t="str">
            <v>Val-Joli</v>
          </cell>
          <cell r="H4462" t="str">
            <v>J1S2X2</v>
          </cell>
          <cell r="I4462">
            <v>819</v>
          </cell>
          <cell r="J4462">
            <v>8452524</v>
          </cell>
          <cell r="K4462">
            <v>14</v>
          </cell>
          <cell r="L4462">
            <v>2421</v>
          </cell>
        </row>
        <row r="4463">
          <cell r="A4463">
            <v>1949585</v>
          </cell>
          <cell r="B4463" t="str">
            <v>05</v>
          </cell>
          <cell r="C4463" t="str">
            <v>Estrie</v>
          </cell>
          <cell r="D4463" t="str">
            <v>Mailhot(Michel)</v>
          </cell>
          <cell r="F4463" t="str">
            <v>800 ch. de la rivière</v>
          </cell>
          <cell r="G4463" t="str">
            <v>Magog</v>
          </cell>
          <cell r="H4463" t="str">
            <v>J1X3W5</v>
          </cell>
          <cell r="I4463">
            <v>819</v>
          </cell>
          <cell r="J4463">
            <v>8437990</v>
          </cell>
          <cell r="K4463">
            <v>15</v>
          </cell>
          <cell r="L4463">
            <v>2442</v>
          </cell>
        </row>
        <row r="4464">
          <cell r="A4464">
            <v>1949627</v>
          </cell>
          <cell r="B4464" t="str">
            <v>05</v>
          </cell>
          <cell r="C4464" t="str">
            <v>Estrie</v>
          </cell>
          <cell r="D4464" t="str">
            <v>Boisvert Karine &amp; Gendron Patrick</v>
          </cell>
          <cell r="E4464" t="str">
            <v>Gendron(Patrick)</v>
          </cell>
          <cell r="F4464" t="str">
            <v>3985, chemin St-Rock Nord</v>
          </cell>
          <cell r="G4464" t="str">
            <v>Sherbrooke</v>
          </cell>
          <cell r="H4464" t="str">
            <v>J1R0H3</v>
          </cell>
          <cell r="I4464">
            <v>819</v>
          </cell>
          <cell r="J4464">
            <v>6794624</v>
          </cell>
          <cell r="K4464">
            <v>25</v>
          </cell>
          <cell r="M4464">
            <v>25</v>
          </cell>
        </row>
        <row r="4465">
          <cell r="A4465">
            <v>1949684</v>
          </cell>
          <cell r="B4465" t="str">
            <v>05</v>
          </cell>
          <cell r="C4465" t="str">
            <v>Estrie</v>
          </cell>
          <cell r="D4465" t="str">
            <v>Mayhew(Richard)</v>
          </cell>
          <cell r="F4465" t="str">
            <v>1125, Canterbury Road, R. R. 3</v>
          </cell>
          <cell r="G4465" t="str">
            <v>Bury</v>
          </cell>
          <cell r="H4465" t="str">
            <v>J0B1J0</v>
          </cell>
          <cell r="I4465">
            <v>819</v>
          </cell>
          <cell r="J4465">
            <v>6574619</v>
          </cell>
          <cell r="K4465">
            <v>11</v>
          </cell>
          <cell r="M4465">
            <v>15</v>
          </cell>
        </row>
        <row r="4466">
          <cell r="A4466">
            <v>1949718</v>
          </cell>
          <cell r="B4466" t="str">
            <v>12</v>
          </cell>
          <cell r="C4466" t="str">
            <v>Chaudière-Appalaches</v>
          </cell>
          <cell r="D4466" t="str">
            <v>Couture(Martin)</v>
          </cell>
          <cell r="F4466" t="str">
            <v>749, avenue des Ruisseaux</v>
          </cell>
          <cell r="G4466" t="str">
            <v>Pintendre</v>
          </cell>
          <cell r="H4466" t="str">
            <v>G6C1N1</v>
          </cell>
          <cell r="I4466">
            <v>418</v>
          </cell>
          <cell r="J4466">
            <v>8380100</v>
          </cell>
          <cell r="K4466">
            <v>11</v>
          </cell>
          <cell r="L4466">
            <v>2533</v>
          </cell>
          <cell r="M4466">
            <v>17</v>
          </cell>
          <cell r="N4466">
            <v>3831</v>
          </cell>
        </row>
        <row r="4467">
          <cell r="A4467">
            <v>1949726</v>
          </cell>
          <cell r="B4467" t="str">
            <v>12</v>
          </cell>
          <cell r="C4467" t="str">
            <v>Chaudière-Appalaches</v>
          </cell>
          <cell r="D4467" t="str">
            <v>Blais(André)</v>
          </cell>
          <cell r="F4467" t="str">
            <v>160, les prairies</v>
          </cell>
          <cell r="G4467" t="str">
            <v>Saint-François-de-la-Rivière-du-Sud</v>
          </cell>
          <cell r="H4467" t="str">
            <v>G0R3A0</v>
          </cell>
          <cell r="I4467">
            <v>418</v>
          </cell>
          <cell r="J4467">
            <v>2597419</v>
          </cell>
          <cell r="K4467">
            <v>17</v>
          </cell>
          <cell r="L4467">
            <v>2722</v>
          </cell>
          <cell r="M4467">
            <v>22</v>
          </cell>
          <cell r="N4467">
            <v>3174</v>
          </cell>
        </row>
        <row r="4468">
          <cell r="A4468">
            <v>1949742</v>
          </cell>
          <cell r="B4468" t="str">
            <v>12</v>
          </cell>
          <cell r="C4468" t="str">
            <v>Chaudière-Appalaches</v>
          </cell>
          <cell r="D4468" t="str">
            <v>Corriveau(Jacques)</v>
          </cell>
          <cell r="F4468" t="str">
            <v>485, route Henderson</v>
          </cell>
          <cell r="G4468" t="str">
            <v>Saint-Malachie</v>
          </cell>
          <cell r="H4468" t="str">
            <v>G0R3N0</v>
          </cell>
          <cell r="I4468">
            <v>418</v>
          </cell>
          <cell r="J4468">
            <v>6422288</v>
          </cell>
          <cell r="K4468">
            <v>14</v>
          </cell>
          <cell r="L4468">
            <v>2170</v>
          </cell>
          <cell r="M4468">
            <v>21</v>
          </cell>
          <cell r="N4468">
            <v>4189</v>
          </cell>
        </row>
        <row r="4469">
          <cell r="A4469">
            <v>1949932</v>
          </cell>
          <cell r="B4469" t="str">
            <v>16</v>
          </cell>
          <cell r="C4469" t="str">
            <v>Montérégie</v>
          </cell>
          <cell r="D4469" t="str">
            <v>Normandin(Alain)</v>
          </cell>
          <cell r="F4469" t="str">
            <v>726, rue des Épinettes</v>
          </cell>
          <cell r="G4469" t="str">
            <v>Roxton Pond</v>
          </cell>
          <cell r="H4469" t="str">
            <v>J0E1Z0</v>
          </cell>
          <cell r="I4469">
            <v>450</v>
          </cell>
          <cell r="J4469">
            <v>3729227</v>
          </cell>
          <cell r="K4469">
            <v>16</v>
          </cell>
          <cell r="L4469">
            <v>503</v>
          </cell>
          <cell r="M4469">
            <v>21</v>
          </cell>
          <cell r="N4469">
            <v>590</v>
          </cell>
        </row>
        <row r="4470">
          <cell r="A4470">
            <v>1949957</v>
          </cell>
          <cell r="B4470" t="str">
            <v>02</v>
          </cell>
          <cell r="C4470" t="str">
            <v>Saguenay-Lac-Saint-Jean</v>
          </cell>
          <cell r="D4470" t="str">
            <v>Fortin(Stéphane)</v>
          </cell>
          <cell r="F4470" t="str">
            <v>175, rue Melançon</v>
          </cell>
          <cell r="G4470" t="str">
            <v>Sainte-Monique</v>
          </cell>
          <cell r="H4470" t="str">
            <v>G0W2T0</v>
          </cell>
          <cell r="I4470">
            <v>418</v>
          </cell>
          <cell r="J4470">
            <v>3475525</v>
          </cell>
          <cell r="K4470">
            <v>33</v>
          </cell>
          <cell r="L4470">
            <v>8491</v>
          </cell>
        </row>
        <row r="4471">
          <cell r="A4471">
            <v>1950088</v>
          </cell>
          <cell r="B4471" t="str">
            <v>05</v>
          </cell>
          <cell r="C4471" t="str">
            <v>Estrie</v>
          </cell>
          <cell r="D4471" t="str">
            <v>Latrémouille(Raynald)</v>
          </cell>
          <cell r="F4471" t="str">
            <v>497, chemin Vallée</v>
          </cell>
          <cell r="G4471" t="str">
            <v>Cleveland</v>
          </cell>
          <cell r="H4471" t="str">
            <v>J0B2H0</v>
          </cell>
          <cell r="I4471">
            <v>819</v>
          </cell>
          <cell r="J4471">
            <v>8391224</v>
          </cell>
          <cell r="K4471">
            <v>13</v>
          </cell>
          <cell r="L4471">
            <v>1962</v>
          </cell>
          <cell r="M4471">
            <v>16</v>
          </cell>
          <cell r="N4471">
            <v>2436</v>
          </cell>
        </row>
        <row r="4472">
          <cell r="A4472">
            <v>1950153</v>
          </cell>
          <cell r="B4472" t="str">
            <v>08</v>
          </cell>
          <cell r="C4472" t="str">
            <v>Abitibi-Témiscamingue</v>
          </cell>
          <cell r="D4472" t="str">
            <v>Paquin(René)</v>
          </cell>
          <cell r="F4472" t="str">
            <v>177, Rang 2-3</v>
          </cell>
          <cell r="G4472" t="str">
            <v>Authier</v>
          </cell>
          <cell r="H4472" t="str">
            <v>J0Z1C0</v>
          </cell>
          <cell r="I4472">
            <v>819</v>
          </cell>
          <cell r="J4472">
            <v>7823938</v>
          </cell>
          <cell r="K4472">
            <v>15</v>
          </cell>
          <cell r="L4472">
            <v>2257</v>
          </cell>
          <cell r="M4472">
            <v>15</v>
          </cell>
          <cell r="N4472">
            <v>2319</v>
          </cell>
        </row>
        <row r="4473">
          <cell r="A4473">
            <v>1950286</v>
          </cell>
          <cell r="B4473" t="str">
            <v>02</v>
          </cell>
          <cell r="C4473" t="str">
            <v>Saguenay-Lac-Saint-Jean</v>
          </cell>
          <cell r="D4473" t="str">
            <v>9171-0327 Québec inc.</v>
          </cell>
          <cell r="E4473" t="str">
            <v>Tremblay(Dany)</v>
          </cell>
          <cell r="F4473" t="str">
            <v>2481, route Ste-Geneviève</v>
          </cell>
          <cell r="G4473" t="str">
            <v>Canton Tremblay</v>
          </cell>
          <cell r="H4473" t="str">
            <v>G7H5B2</v>
          </cell>
          <cell r="I4473">
            <v>418</v>
          </cell>
          <cell r="J4473">
            <v>5494498</v>
          </cell>
          <cell r="K4473">
            <v>20</v>
          </cell>
          <cell r="L4473">
            <v>3362</v>
          </cell>
          <cell r="M4473">
            <v>22</v>
          </cell>
          <cell r="N4473">
            <v>4082</v>
          </cell>
        </row>
        <row r="4474">
          <cell r="A4474">
            <v>1950344</v>
          </cell>
          <cell r="B4474" t="str">
            <v>07</v>
          </cell>
          <cell r="C4474" t="str">
            <v>Outaouais</v>
          </cell>
          <cell r="D4474" t="str">
            <v>Bélisle(Francine)</v>
          </cell>
          <cell r="F4474" t="str">
            <v>265, ch. Dominicain, Luskville</v>
          </cell>
          <cell r="G4474" t="str">
            <v>Pontiac</v>
          </cell>
          <cell r="H4474" t="str">
            <v>J0X2G0</v>
          </cell>
          <cell r="I4474">
            <v>819</v>
          </cell>
          <cell r="J4474">
            <v>4559527</v>
          </cell>
          <cell r="K4474">
            <v>43</v>
          </cell>
          <cell r="L4474">
            <v>5234</v>
          </cell>
          <cell r="M4474">
            <v>43</v>
          </cell>
          <cell r="N4474">
            <v>6108</v>
          </cell>
        </row>
        <row r="4475">
          <cell r="A4475">
            <v>1950351</v>
          </cell>
          <cell r="B4475" t="str">
            <v>16</v>
          </cell>
          <cell r="C4475" t="str">
            <v>Montérégie</v>
          </cell>
          <cell r="D4475" t="str">
            <v>Roy(Richard)</v>
          </cell>
          <cell r="E4475" t="str">
            <v>Roy(Richard)</v>
          </cell>
          <cell r="F4475" t="str">
            <v>922, rue Saint-Roch</v>
          </cell>
          <cell r="G4475" t="str">
            <v>Saint-Jude</v>
          </cell>
          <cell r="H4475" t="str">
            <v>J0H1P0</v>
          </cell>
          <cell r="I4475">
            <v>450</v>
          </cell>
          <cell r="J4475">
            <v>7922357</v>
          </cell>
          <cell r="K4475">
            <v>14</v>
          </cell>
          <cell r="L4475">
            <v>675</v>
          </cell>
        </row>
        <row r="4476">
          <cell r="A4476">
            <v>1950468</v>
          </cell>
          <cell r="B4476" t="str">
            <v>05</v>
          </cell>
          <cell r="C4476" t="str">
            <v>Estrie</v>
          </cell>
          <cell r="D4476" t="str">
            <v>Marchand Anik et Richard Jérôme</v>
          </cell>
          <cell r="E4476" t="str">
            <v>Richard(Jérôme)</v>
          </cell>
          <cell r="F4476" t="str">
            <v>181, chemin Healy</v>
          </cell>
          <cell r="G4476" t="str">
            <v>Richmond</v>
          </cell>
          <cell r="H4476" t="str">
            <v>J0B2H0</v>
          </cell>
          <cell r="I4476">
            <v>819</v>
          </cell>
          <cell r="J4476">
            <v>8265419</v>
          </cell>
          <cell r="K4476">
            <v>10</v>
          </cell>
          <cell r="L4476">
            <v>3042</v>
          </cell>
          <cell r="M4476">
            <v>15</v>
          </cell>
          <cell r="N4476">
            <v>454</v>
          </cell>
        </row>
        <row r="4477">
          <cell r="A4477">
            <v>1950476</v>
          </cell>
          <cell r="B4477" t="str">
            <v>16</v>
          </cell>
          <cell r="C4477" t="str">
            <v>Montérégie</v>
          </cell>
          <cell r="D4477" t="str">
            <v>D'Anjou Céline et Noël Daniel</v>
          </cell>
          <cell r="F4477" t="str">
            <v>1211, chemin Grande-Ligne</v>
          </cell>
          <cell r="G4477" t="str">
            <v>Notre-Dame-de-Stanbridge</v>
          </cell>
          <cell r="H4477" t="str">
            <v>J0J1M0</v>
          </cell>
          <cell r="I4477">
            <v>450</v>
          </cell>
          <cell r="J4477">
            <v>2964089</v>
          </cell>
          <cell r="K4477">
            <v>8.3000000000000007</v>
          </cell>
        </row>
        <row r="4478">
          <cell r="A4478">
            <v>1950534</v>
          </cell>
          <cell r="B4478" t="str">
            <v>02</v>
          </cell>
          <cell r="C4478" t="str">
            <v>Saguenay-Lac-Saint-Jean</v>
          </cell>
          <cell r="D4478" t="str">
            <v>2553-7317 Québec inc.</v>
          </cell>
          <cell r="E4478" t="str">
            <v>Tremblay(Jacques)</v>
          </cell>
          <cell r="F4478" t="str">
            <v>85, rue de la Gare</v>
          </cell>
          <cell r="G4478" t="str">
            <v>Chambord</v>
          </cell>
          <cell r="H4478" t="str">
            <v>G0W1G0</v>
          </cell>
          <cell r="I4478">
            <v>418</v>
          </cell>
          <cell r="J4478">
            <v>3426542</v>
          </cell>
          <cell r="K4478">
            <v>18</v>
          </cell>
          <cell r="L4478">
            <v>1662</v>
          </cell>
          <cell r="M4478">
            <v>22</v>
          </cell>
          <cell r="N4478">
            <v>1009</v>
          </cell>
        </row>
        <row r="4479">
          <cell r="A4479">
            <v>1950567</v>
          </cell>
          <cell r="B4479" t="str">
            <v>05</v>
          </cell>
          <cell r="C4479" t="str">
            <v>Estrie</v>
          </cell>
          <cell r="D4479" t="str">
            <v>Bouffard &amp; Cie Ltée</v>
          </cell>
          <cell r="E4479" t="str">
            <v>Bouffard(Alain)</v>
          </cell>
          <cell r="F4479" t="str">
            <v>9, chemin Corey, R.R. 3</v>
          </cell>
          <cell r="G4479" t="str">
            <v>Ayer's Cliff</v>
          </cell>
          <cell r="H4479" t="str">
            <v>J0B1C0</v>
          </cell>
          <cell r="I4479">
            <v>819</v>
          </cell>
          <cell r="J4479">
            <v>8494331</v>
          </cell>
          <cell r="K4479">
            <v>247</v>
          </cell>
          <cell r="L4479">
            <v>5006</v>
          </cell>
          <cell r="M4479">
            <v>334</v>
          </cell>
          <cell r="N4479">
            <v>19338</v>
          </cell>
        </row>
        <row r="4480">
          <cell r="A4480">
            <v>1950591</v>
          </cell>
          <cell r="B4480" t="str">
            <v>05</v>
          </cell>
          <cell r="C4480" t="str">
            <v>Estrie</v>
          </cell>
          <cell r="D4480" t="str">
            <v>Corriveau Yvon &amp; Langlois Josée</v>
          </cell>
          <cell r="F4480" t="str">
            <v>1650, chemin Rhéaume</v>
          </cell>
          <cell r="G4480" t="str">
            <v>Sherbrooke</v>
          </cell>
          <cell r="H4480" t="str">
            <v>J1N0G9</v>
          </cell>
          <cell r="I4480">
            <v>819</v>
          </cell>
          <cell r="J4480">
            <v>8437761</v>
          </cell>
          <cell r="K4480">
            <v>13</v>
          </cell>
          <cell r="L4480">
            <v>939</v>
          </cell>
          <cell r="M4480">
            <v>17</v>
          </cell>
          <cell r="N4480">
            <v>2675</v>
          </cell>
        </row>
        <row r="4481">
          <cell r="A4481">
            <v>1950724</v>
          </cell>
          <cell r="B4481" t="str">
            <v>05</v>
          </cell>
          <cell r="C4481" t="str">
            <v>Estrie</v>
          </cell>
          <cell r="D4481" t="str">
            <v>Begin(Mario)</v>
          </cell>
          <cell r="F4481" t="str">
            <v>302, ch. Turcotte R.R.1</v>
          </cell>
          <cell r="G4481" t="str">
            <v>Bury</v>
          </cell>
          <cell r="H4481" t="str">
            <v>J0B1J0</v>
          </cell>
          <cell r="I4481">
            <v>819</v>
          </cell>
          <cell r="J4481">
            <v>8323235</v>
          </cell>
          <cell r="K4481">
            <v>65</v>
          </cell>
          <cell r="L4481">
            <v>8179</v>
          </cell>
          <cell r="M4481">
            <v>65</v>
          </cell>
          <cell r="N4481">
            <v>9981</v>
          </cell>
        </row>
        <row r="4482">
          <cell r="A4482">
            <v>1950922</v>
          </cell>
          <cell r="B4482" t="str">
            <v>08</v>
          </cell>
          <cell r="C4482" t="str">
            <v>Abitibi-Témiscamingue</v>
          </cell>
          <cell r="D4482" t="str">
            <v>Gauthier(Rémi)</v>
          </cell>
          <cell r="F4482" t="str">
            <v>8, Route 111</v>
          </cell>
          <cell r="G4482" t="str">
            <v>Trécesson</v>
          </cell>
          <cell r="H4482" t="str">
            <v>J0Y2S0</v>
          </cell>
          <cell r="I4482">
            <v>819</v>
          </cell>
          <cell r="J4482">
            <v>7272884</v>
          </cell>
          <cell r="K4482">
            <v>11</v>
          </cell>
          <cell r="L4482">
            <v>1623</v>
          </cell>
        </row>
        <row r="4483">
          <cell r="A4483">
            <v>1950989</v>
          </cell>
          <cell r="B4483" t="str">
            <v>16</v>
          </cell>
          <cell r="C4483" t="str">
            <v>Montérégie</v>
          </cell>
          <cell r="D4483" t="str">
            <v>François Guérin et Maryse Lavallée</v>
          </cell>
          <cell r="F4483" t="str">
            <v>438, rang de l'Acadie</v>
          </cell>
          <cell r="G4483" t="str">
            <v>Saint-Antoine-sur-Richelieu</v>
          </cell>
          <cell r="H4483" t="str">
            <v>J0L1R0</v>
          </cell>
          <cell r="I4483">
            <v>450</v>
          </cell>
          <cell r="J4483">
            <v>7873031</v>
          </cell>
          <cell r="K4483">
            <v>15</v>
          </cell>
          <cell r="L4483">
            <v>340</v>
          </cell>
          <cell r="M4483">
            <v>16</v>
          </cell>
          <cell r="N4483">
            <v>1216</v>
          </cell>
        </row>
        <row r="4484">
          <cell r="A4484">
            <v>1951003</v>
          </cell>
          <cell r="B4484" t="str">
            <v>03</v>
          </cell>
          <cell r="C4484" t="str">
            <v>Capitale-Nationale</v>
          </cell>
          <cell r="D4484" t="str">
            <v>Welsh(Roch)</v>
          </cell>
          <cell r="F4484" t="str">
            <v>3685, rang de la Chapelle</v>
          </cell>
          <cell r="G4484" t="str">
            <v>Portneuf</v>
          </cell>
          <cell r="H4484" t="str">
            <v>G0A2Z0</v>
          </cell>
          <cell r="I4484">
            <v>418</v>
          </cell>
          <cell r="J4484">
            <v>2863429</v>
          </cell>
          <cell r="K4484">
            <v>18</v>
          </cell>
          <cell r="L4484">
            <v>2765</v>
          </cell>
          <cell r="M4484">
            <v>20</v>
          </cell>
          <cell r="N4484">
            <v>2769</v>
          </cell>
        </row>
        <row r="4485">
          <cell r="A4485">
            <v>1951029</v>
          </cell>
          <cell r="B4485" t="str">
            <v>03</v>
          </cell>
          <cell r="C4485" t="str">
            <v>Capitale-Nationale</v>
          </cell>
          <cell r="D4485" t="str">
            <v>Trottier(Véronique)</v>
          </cell>
          <cell r="E4485" t="str">
            <v>Trottier(Véronique)</v>
          </cell>
          <cell r="F4485" t="str">
            <v>417, rue Saint-Paul</v>
          </cell>
          <cell r="G4485" t="str">
            <v>Saint-Ubalde</v>
          </cell>
          <cell r="H4485" t="str">
            <v>G0A4L0</v>
          </cell>
          <cell r="I4485">
            <v>418</v>
          </cell>
          <cell r="J4485">
            <v>2772561</v>
          </cell>
          <cell r="K4485">
            <v>16</v>
          </cell>
          <cell r="L4485">
            <v>306</v>
          </cell>
          <cell r="M4485">
            <v>19</v>
          </cell>
          <cell r="N4485">
            <v>1231</v>
          </cell>
        </row>
        <row r="4486">
          <cell r="A4486">
            <v>1951151</v>
          </cell>
          <cell r="B4486" t="str">
            <v>16</v>
          </cell>
          <cell r="C4486" t="str">
            <v>Montérégie</v>
          </cell>
          <cell r="D4486" t="str">
            <v>Ferme West Shefford</v>
          </cell>
          <cell r="E4486" t="str">
            <v>Julie(Lebreux,)</v>
          </cell>
          <cell r="F4486" t="str">
            <v>254, chemin Jolley</v>
          </cell>
          <cell r="G4486" t="str">
            <v>Shefford</v>
          </cell>
          <cell r="H4486" t="str">
            <v>J2M1N4</v>
          </cell>
          <cell r="I4486">
            <v>450</v>
          </cell>
          <cell r="J4486">
            <v>3604651</v>
          </cell>
          <cell r="K4486">
            <v>31</v>
          </cell>
          <cell r="L4486">
            <v>1361</v>
          </cell>
          <cell r="M4486">
            <v>32</v>
          </cell>
          <cell r="N4486">
            <v>1731</v>
          </cell>
        </row>
        <row r="4487">
          <cell r="A4487">
            <v>1951334</v>
          </cell>
          <cell r="B4487" t="str">
            <v>08</v>
          </cell>
          <cell r="C4487" t="str">
            <v>Abitibi-Témiscamingue</v>
          </cell>
          <cell r="D4487" t="str">
            <v>Gauthier(Jean-Claude)</v>
          </cell>
          <cell r="F4487" t="str">
            <v>1322, Route 111 Est</v>
          </cell>
          <cell r="G4487" t="str">
            <v>Launay</v>
          </cell>
          <cell r="H4487" t="str">
            <v>J0Y1W0</v>
          </cell>
          <cell r="I4487">
            <v>819</v>
          </cell>
          <cell r="J4487">
            <v>7962434</v>
          </cell>
          <cell r="K4487">
            <v>10</v>
          </cell>
          <cell r="L4487">
            <v>1312</v>
          </cell>
        </row>
        <row r="4488">
          <cell r="A4488">
            <v>1951573</v>
          </cell>
          <cell r="B4488" t="str">
            <v>05</v>
          </cell>
          <cell r="C4488" t="str">
            <v>Estrie</v>
          </cell>
          <cell r="D4488" t="str">
            <v>Roy(Jacky)</v>
          </cell>
          <cell r="F4488" t="str">
            <v>120, Route 108</v>
          </cell>
          <cell r="G4488" t="str">
            <v>Courcelles</v>
          </cell>
          <cell r="H4488" t="str">
            <v>G0M1C0</v>
          </cell>
          <cell r="I4488">
            <v>418</v>
          </cell>
          <cell r="J4488">
            <v>4835908</v>
          </cell>
          <cell r="K4488">
            <v>15</v>
          </cell>
          <cell r="L4488">
            <v>4405</v>
          </cell>
          <cell r="M4488">
            <v>18</v>
          </cell>
          <cell r="N4488">
            <v>4997</v>
          </cell>
        </row>
        <row r="4489">
          <cell r="A4489">
            <v>1951581</v>
          </cell>
          <cell r="B4489" t="str">
            <v>05</v>
          </cell>
          <cell r="C4489" t="str">
            <v>Estrie</v>
          </cell>
          <cell r="D4489" t="str">
            <v>Bernier(Yannick)</v>
          </cell>
          <cell r="F4489" t="str">
            <v>87, chemin Grenier</v>
          </cell>
          <cell r="G4489" t="str">
            <v>Westbury</v>
          </cell>
          <cell r="H4489" t="str">
            <v>J0B1R0</v>
          </cell>
          <cell r="I4489">
            <v>819</v>
          </cell>
          <cell r="J4489">
            <v>8321987</v>
          </cell>
          <cell r="K4489">
            <v>16</v>
          </cell>
          <cell r="L4489">
            <v>2005</v>
          </cell>
          <cell r="M4489">
            <v>15</v>
          </cell>
          <cell r="N4489">
            <v>3189</v>
          </cell>
        </row>
        <row r="4490">
          <cell r="A4490">
            <v>1951656</v>
          </cell>
          <cell r="B4490" t="str">
            <v>15</v>
          </cell>
          <cell r="C4490" t="str">
            <v>Laurentides</v>
          </cell>
          <cell r="D4490" t="str">
            <v>Beaulne Réjean &amp; Fortin Josée</v>
          </cell>
          <cell r="E4490" t="str">
            <v>Fortin(Josée)</v>
          </cell>
          <cell r="F4490" t="str">
            <v>651, montée des Chevreuils</v>
          </cell>
          <cell r="G4490" t="str">
            <v>Chute-Saint-Philippe</v>
          </cell>
          <cell r="H4490" t="str">
            <v>J0W1A0</v>
          </cell>
          <cell r="I4490">
            <v>819</v>
          </cell>
          <cell r="J4490">
            <v>5852411</v>
          </cell>
          <cell r="K4490">
            <v>35</v>
          </cell>
          <cell r="L4490">
            <v>1054</v>
          </cell>
          <cell r="M4490">
            <v>27</v>
          </cell>
          <cell r="N4490">
            <v>2221</v>
          </cell>
        </row>
        <row r="4491">
          <cell r="A4491">
            <v>1951763</v>
          </cell>
          <cell r="B4491" t="str">
            <v>12</v>
          </cell>
          <cell r="C4491" t="str">
            <v>Chaudière-Appalaches</v>
          </cell>
          <cell r="D4491" t="str">
            <v>Quirion(Francis)</v>
          </cell>
          <cell r="F4491" t="str">
            <v>263, rang 9</v>
          </cell>
          <cell r="G4491" t="str">
            <v>Saint-Honoré-de-Shenley</v>
          </cell>
          <cell r="H4491" t="str">
            <v>G0M1V0</v>
          </cell>
          <cell r="I4491">
            <v>418</v>
          </cell>
          <cell r="J4491">
            <v>4856190</v>
          </cell>
          <cell r="K4491">
            <v>42</v>
          </cell>
          <cell r="L4491">
            <v>4053</v>
          </cell>
        </row>
        <row r="4492">
          <cell r="A4492">
            <v>1951847</v>
          </cell>
          <cell r="B4492" t="str">
            <v>17</v>
          </cell>
          <cell r="C4492" t="str">
            <v>Centre-du-Québec</v>
          </cell>
          <cell r="D4492" t="str">
            <v>Rolland A. Messier &amp; Fils inc.</v>
          </cell>
          <cell r="E4492" t="str">
            <v>Messier(Carl)</v>
          </cell>
          <cell r="F4492" t="str">
            <v>323, Avenue Pie X</v>
          </cell>
          <cell r="G4492" t="str">
            <v>Saint-Christophe-d'Arthabaska</v>
          </cell>
          <cell r="H4492" t="str">
            <v>G6R0L9</v>
          </cell>
          <cell r="I4492">
            <v>819</v>
          </cell>
          <cell r="J4492">
            <v>3574315</v>
          </cell>
          <cell r="M4492">
            <v>35</v>
          </cell>
          <cell r="N4492">
            <v>6058</v>
          </cell>
        </row>
        <row r="4493">
          <cell r="A4493">
            <v>1951870</v>
          </cell>
          <cell r="B4493" t="str">
            <v>08</v>
          </cell>
          <cell r="C4493" t="str">
            <v>Abitibi-Témiscamingue</v>
          </cell>
          <cell r="D4493" t="str">
            <v>COOP 1499904 Ferme Racicot-Lalancette senc</v>
          </cell>
          <cell r="E4493" t="str">
            <v>Racicot(Daniel Lalancette et Annie)</v>
          </cell>
          <cell r="F4493" t="str">
            <v>263, 1re Avenue Ouest</v>
          </cell>
          <cell r="G4493" t="str">
            <v>Amos</v>
          </cell>
          <cell r="H4493" t="str">
            <v>J9T1V1</v>
          </cell>
          <cell r="I4493">
            <v>0</v>
          </cell>
          <cell r="J4493">
            <v>0</v>
          </cell>
          <cell r="K4493">
            <v>8</v>
          </cell>
          <cell r="M4493">
            <v>8</v>
          </cell>
        </row>
        <row r="4494">
          <cell r="A4494">
            <v>1951896</v>
          </cell>
          <cell r="B4494" t="str">
            <v>05</v>
          </cell>
          <cell r="C4494" t="str">
            <v>Estrie</v>
          </cell>
          <cell r="D4494" t="str">
            <v>Curateur public ès qualité(Christian Lareau)</v>
          </cell>
          <cell r="E4494" t="str">
            <v>(curatrice)(Maryem Katiri)</v>
          </cell>
          <cell r="F4494" t="str">
            <v>600, boulevard René-Lévesque Ouest</v>
          </cell>
          <cell r="G4494" t="str">
            <v>Montréal</v>
          </cell>
          <cell r="H4494" t="str">
            <v>H3B4W9</v>
          </cell>
          <cell r="I4494">
            <v>819</v>
          </cell>
          <cell r="J4494">
            <v>5825444</v>
          </cell>
          <cell r="K4494">
            <v>18</v>
          </cell>
          <cell r="L4494">
            <v>340</v>
          </cell>
          <cell r="M4494">
            <v>19</v>
          </cell>
        </row>
        <row r="4495">
          <cell r="A4495">
            <v>1951904</v>
          </cell>
          <cell r="B4495" t="str">
            <v>08</v>
          </cell>
          <cell r="C4495" t="str">
            <v>Abitibi-Témiscamingue</v>
          </cell>
          <cell r="D4495" t="str">
            <v>COOP 1867340 Ferme Girvin</v>
          </cell>
          <cell r="E4495" t="str">
            <v>Girard(Adrien)</v>
          </cell>
          <cell r="F4495" t="str">
            <v>214 Lac Cameron</v>
          </cell>
          <cell r="G4495" t="str">
            <v>Saint-Eugène-de-Guigues</v>
          </cell>
          <cell r="H4495" t="str">
            <v>J0Z3L0</v>
          </cell>
          <cell r="I4495">
            <v>0</v>
          </cell>
          <cell r="J4495">
            <v>0</v>
          </cell>
          <cell r="K4495">
            <v>14</v>
          </cell>
          <cell r="M4495">
            <v>15</v>
          </cell>
        </row>
        <row r="4496">
          <cell r="A4496">
            <v>1951912</v>
          </cell>
          <cell r="B4496" t="str">
            <v>08</v>
          </cell>
          <cell r="C4496" t="str">
            <v>Abitibi-Témiscamingue</v>
          </cell>
          <cell r="D4496" t="str">
            <v>COOP 1867340 Raoul Bélanger</v>
          </cell>
          <cell r="F4496" t="str">
            <v>214 Lac Cameron</v>
          </cell>
          <cell r="G4496" t="str">
            <v>Saint-Eugène-de-Guigues</v>
          </cell>
          <cell r="H4496" t="str">
            <v>J0Z3L0</v>
          </cell>
          <cell r="I4496">
            <v>0</v>
          </cell>
          <cell r="J4496">
            <v>0</v>
          </cell>
          <cell r="K4496">
            <v>11</v>
          </cell>
        </row>
        <row r="4497">
          <cell r="A4497">
            <v>1951920</v>
          </cell>
          <cell r="B4497" t="str">
            <v>08</v>
          </cell>
          <cell r="C4497" t="str">
            <v>Abitibi-Témiscamingue</v>
          </cell>
          <cell r="D4497" t="str">
            <v>COOP 1867340 Serge Leblond</v>
          </cell>
          <cell r="F4497" t="str">
            <v>214 Lac Cameron</v>
          </cell>
          <cell r="G4497" t="str">
            <v>Saint-Eugène-de-Guigues</v>
          </cell>
          <cell r="H4497" t="str">
            <v>J0Z3L0</v>
          </cell>
          <cell r="I4497">
            <v>0</v>
          </cell>
          <cell r="J4497">
            <v>0</v>
          </cell>
          <cell r="K4497">
            <v>40</v>
          </cell>
          <cell r="M4497">
            <v>60</v>
          </cell>
        </row>
        <row r="4498">
          <cell r="A4498">
            <v>1951938</v>
          </cell>
          <cell r="B4498" t="str">
            <v>05</v>
          </cell>
          <cell r="C4498" t="str">
            <v>Estrie</v>
          </cell>
          <cell r="D4498" t="str">
            <v>Le Ranch Equiland SENC</v>
          </cell>
          <cell r="E4498" t="str">
            <v>Dyke(Sandra)</v>
          </cell>
          <cell r="F4498" t="str">
            <v>6653 route 112</v>
          </cell>
          <cell r="G4498" t="str">
            <v>Ascot Corner</v>
          </cell>
          <cell r="H4498" t="str">
            <v>J0B1A0</v>
          </cell>
          <cell r="I4498">
            <v>819</v>
          </cell>
          <cell r="J4498">
            <v>8321165</v>
          </cell>
          <cell r="K4498">
            <v>10</v>
          </cell>
          <cell r="L4498">
            <v>239</v>
          </cell>
        </row>
        <row r="4499">
          <cell r="A4499">
            <v>1951953</v>
          </cell>
          <cell r="B4499" t="str">
            <v>01</v>
          </cell>
          <cell r="C4499" t="str">
            <v>Bas-Saint-Laurent</v>
          </cell>
          <cell r="D4499" t="str">
            <v>9111-4900 Québec inc.</v>
          </cell>
          <cell r="E4499" t="str">
            <v>Vallée(Frédéric)</v>
          </cell>
          <cell r="F4499" t="str">
            <v>107 route 132 Est</v>
          </cell>
          <cell r="G4499" t="str">
            <v>Sayabec</v>
          </cell>
          <cell r="H4499" t="str">
            <v>G0J3K0</v>
          </cell>
          <cell r="I4499">
            <v>418</v>
          </cell>
          <cell r="J4499">
            <v>5361362</v>
          </cell>
          <cell r="K4499">
            <v>21</v>
          </cell>
          <cell r="L4499">
            <v>6203</v>
          </cell>
          <cell r="M4499">
            <v>21</v>
          </cell>
          <cell r="N4499">
            <v>5688</v>
          </cell>
        </row>
        <row r="4500">
          <cell r="A4500">
            <v>1951987</v>
          </cell>
          <cell r="B4500" t="str">
            <v>14</v>
          </cell>
          <cell r="C4500" t="str">
            <v>Lanaudière</v>
          </cell>
          <cell r="D4500" t="str">
            <v>9100-9134 Québec inc.</v>
          </cell>
          <cell r="E4500" t="str">
            <v>Mondor(Vickie)</v>
          </cell>
          <cell r="F4500" t="str">
            <v>917, Grande Côte Ouest</v>
          </cell>
          <cell r="G4500" t="str">
            <v>Lanoraie</v>
          </cell>
          <cell r="H4500" t="str">
            <v>J0K1E0</v>
          </cell>
          <cell r="I4500">
            <v>450</v>
          </cell>
          <cell r="J4500">
            <v>8877718</v>
          </cell>
          <cell r="K4500">
            <v>54</v>
          </cell>
          <cell r="L4500">
            <v>11159</v>
          </cell>
          <cell r="M4500">
            <v>63</v>
          </cell>
          <cell r="N4500">
            <v>6367</v>
          </cell>
        </row>
        <row r="4501">
          <cell r="A4501">
            <v>1952043</v>
          </cell>
          <cell r="B4501" t="str">
            <v>16</v>
          </cell>
          <cell r="C4501" t="str">
            <v>Montérégie</v>
          </cell>
          <cell r="D4501" t="str">
            <v>Hauver(Michel)</v>
          </cell>
          <cell r="F4501" t="str">
            <v>1362, chemin Gagné</v>
          </cell>
          <cell r="G4501" t="str">
            <v>Granby</v>
          </cell>
          <cell r="H4501" t="str">
            <v>J2G9H9</v>
          </cell>
          <cell r="I4501">
            <v>450</v>
          </cell>
          <cell r="J4501">
            <v>3780525</v>
          </cell>
          <cell r="K4501">
            <v>121</v>
          </cell>
          <cell r="L4501">
            <v>28771</v>
          </cell>
          <cell r="M4501">
            <v>121</v>
          </cell>
          <cell r="N4501">
            <v>11139</v>
          </cell>
        </row>
        <row r="4502">
          <cell r="A4502">
            <v>1952134</v>
          </cell>
          <cell r="B4502" t="str">
            <v>12</v>
          </cell>
          <cell r="C4502" t="str">
            <v>Chaudière-Appalaches</v>
          </cell>
          <cell r="D4502" t="str">
            <v>Ginette Morissette et Denis Pelchat</v>
          </cell>
          <cell r="F4502" t="str">
            <v>1020, rang St-Roch</v>
          </cell>
          <cell r="G4502" t="str">
            <v>Notre-Dame-Auxiliatrice-de-Buckland</v>
          </cell>
          <cell r="H4502" t="str">
            <v>G0R1G0</v>
          </cell>
          <cell r="I4502">
            <v>418</v>
          </cell>
          <cell r="J4502">
            <v>7892381</v>
          </cell>
          <cell r="K4502">
            <v>21</v>
          </cell>
          <cell r="L4502">
            <v>2975</v>
          </cell>
          <cell r="M4502">
            <v>25</v>
          </cell>
          <cell r="N4502">
            <v>843</v>
          </cell>
        </row>
        <row r="4503">
          <cell r="A4503">
            <v>1952142</v>
          </cell>
          <cell r="B4503" t="str">
            <v>08</v>
          </cell>
          <cell r="C4503" t="str">
            <v>Abitibi-Témiscamingue</v>
          </cell>
          <cell r="D4503" t="str">
            <v>COOP 1499904 Ferme C.P. &amp; Fils inc.</v>
          </cell>
          <cell r="F4503" t="str">
            <v>263, 1re Avenue Ouest</v>
          </cell>
          <cell r="G4503" t="str">
            <v>Amos</v>
          </cell>
          <cell r="H4503" t="str">
            <v>J9T1V1</v>
          </cell>
          <cell r="I4503">
            <v>0</v>
          </cell>
          <cell r="J4503">
            <v>0</v>
          </cell>
          <cell r="K4503">
            <v>56</v>
          </cell>
          <cell r="M4503">
            <v>175</v>
          </cell>
        </row>
        <row r="4504">
          <cell r="A4504">
            <v>1952274</v>
          </cell>
          <cell r="B4504" t="str">
            <v>01</v>
          </cell>
          <cell r="C4504" t="str">
            <v>Bas-Saint-Laurent</v>
          </cell>
          <cell r="D4504" t="str">
            <v>COOP 0928622 Ferme Drapeau et Fils inc.</v>
          </cell>
          <cell r="E4504" t="str">
            <v>Drapeau(Gilles)</v>
          </cell>
          <cell r="F4504" t="str">
            <v>61 rang Hauteville</v>
          </cell>
          <cell r="G4504" t="str">
            <v>Saint-Denis (de Kamouraska)</v>
          </cell>
          <cell r="H4504" t="str">
            <v>G0L2R0</v>
          </cell>
          <cell r="I4504">
            <v>0</v>
          </cell>
          <cell r="J4504">
            <v>0</v>
          </cell>
          <cell r="K4504">
            <v>38</v>
          </cell>
          <cell r="M4504">
            <v>45</v>
          </cell>
        </row>
        <row r="4505">
          <cell r="A4505">
            <v>1952472</v>
          </cell>
          <cell r="B4505" t="str">
            <v>07</v>
          </cell>
          <cell r="C4505" t="str">
            <v>Outaouais</v>
          </cell>
          <cell r="D4505" t="str">
            <v>Ferme Gagnon inc.</v>
          </cell>
          <cell r="E4505" t="str">
            <v>Gagnon(Yves)</v>
          </cell>
          <cell r="F4505" t="str">
            <v>426, route 315</v>
          </cell>
          <cell r="G4505" t="str">
            <v>Chénéville</v>
          </cell>
          <cell r="H4505" t="str">
            <v>J0V1E0</v>
          </cell>
          <cell r="I4505">
            <v>819</v>
          </cell>
          <cell r="J4505">
            <v>4283502</v>
          </cell>
          <cell r="K4505">
            <v>112</v>
          </cell>
          <cell r="L4505">
            <v>20297</v>
          </cell>
          <cell r="M4505">
            <v>118</v>
          </cell>
          <cell r="N4505">
            <v>28628</v>
          </cell>
        </row>
        <row r="4506">
          <cell r="A4506">
            <v>1952670</v>
          </cell>
          <cell r="B4506" t="str">
            <v>12</v>
          </cell>
          <cell r="C4506" t="str">
            <v>Chaudière-Appalaches</v>
          </cell>
          <cell r="D4506" t="str">
            <v>Ferme des collines</v>
          </cell>
          <cell r="E4506" t="str">
            <v>Gouin(Frédéric)</v>
          </cell>
          <cell r="F4506" t="str">
            <v>169, route Laflamme</v>
          </cell>
          <cell r="G4506" t="str">
            <v>Saint-Adrien-d'Irlande</v>
          </cell>
          <cell r="H4506" t="str">
            <v>G0N1M0</v>
          </cell>
          <cell r="I4506">
            <v>418</v>
          </cell>
          <cell r="J4506">
            <v>3322418</v>
          </cell>
          <cell r="K4506">
            <v>115</v>
          </cell>
          <cell r="L4506">
            <v>20693</v>
          </cell>
          <cell r="M4506">
            <v>111</v>
          </cell>
          <cell r="N4506">
            <v>14910</v>
          </cell>
        </row>
        <row r="4507">
          <cell r="A4507">
            <v>1952795</v>
          </cell>
          <cell r="B4507" t="str">
            <v>08</v>
          </cell>
          <cell r="C4507" t="str">
            <v>Abitibi-Témiscamingue</v>
          </cell>
          <cell r="D4507" t="str">
            <v>COOP 1499904 Ferme Romanic</v>
          </cell>
          <cell r="E4507" t="str">
            <v>Bédard(Mario)</v>
          </cell>
          <cell r="F4507" t="str">
            <v>263, 1re Avenue Ouest</v>
          </cell>
          <cell r="G4507" t="str">
            <v>Amos</v>
          </cell>
          <cell r="H4507" t="str">
            <v>J9T1V1</v>
          </cell>
          <cell r="I4507">
            <v>0</v>
          </cell>
          <cell r="J4507">
            <v>0</v>
          </cell>
          <cell r="K4507">
            <v>33</v>
          </cell>
          <cell r="M4507">
            <v>33</v>
          </cell>
        </row>
        <row r="4508">
          <cell r="A4508">
            <v>1952878</v>
          </cell>
          <cell r="B4508" t="str">
            <v>01</v>
          </cell>
          <cell r="C4508" t="str">
            <v>Bas-Saint-Laurent</v>
          </cell>
          <cell r="D4508" t="str">
            <v>COOP 0928622 Ferme Kana, senc</v>
          </cell>
          <cell r="E4508" t="str">
            <v>Boulet(Karl)</v>
          </cell>
          <cell r="F4508" t="str">
            <v>61 rang Hauteville</v>
          </cell>
          <cell r="G4508" t="str">
            <v>Saint-Denis (de Kamouraska)</v>
          </cell>
          <cell r="H4508" t="str">
            <v>G0L2R0</v>
          </cell>
          <cell r="I4508">
            <v>0</v>
          </cell>
          <cell r="J4508">
            <v>0</v>
          </cell>
          <cell r="K4508">
            <v>15</v>
          </cell>
          <cell r="M4508">
            <v>15</v>
          </cell>
        </row>
        <row r="4509">
          <cell r="A4509">
            <v>1952886</v>
          </cell>
          <cell r="B4509" t="str">
            <v>01</v>
          </cell>
          <cell r="C4509" t="str">
            <v>Bas-Saint-Laurent</v>
          </cell>
          <cell r="D4509" t="str">
            <v>COOP 0928622 9167-2048 Québec inc.</v>
          </cell>
          <cell r="E4509" t="str">
            <v>Chénard(Daniel Turgeon et Dany)</v>
          </cell>
          <cell r="F4509" t="str">
            <v>61 rang Hauteville</v>
          </cell>
          <cell r="G4509" t="str">
            <v>Saint-Denis (de Kamouraska)</v>
          </cell>
          <cell r="H4509" t="str">
            <v>G0L2R0</v>
          </cell>
          <cell r="I4509">
            <v>0</v>
          </cell>
          <cell r="J4509">
            <v>0</v>
          </cell>
          <cell r="K4509">
            <v>8</v>
          </cell>
          <cell r="M4509">
            <v>1</v>
          </cell>
        </row>
        <row r="4510">
          <cell r="A4510">
            <v>1952894</v>
          </cell>
          <cell r="B4510" t="str">
            <v>01</v>
          </cell>
          <cell r="C4510" t="str">
            <v>Bas-Saint-Laurent</v>
          </cell>
          <cell r="D4510" t="str">
            <v>COOP 0928622 Mélanie Duquette</v>
          </cell>
          <cell r="E4510" t="str">
            <v>Duquette(Mélanie)</v>
          </cell>
          <cell r="F4510" t="str">
            <v>61 rang Hauteville</v>
          </cell>
          <cell r="G4510" t="str">
            <v>Saint-Denis (de Kamouraska)</v>
          </cell>
          <cell r="H4510" t="str">
            <v>G0L2R0</v>
          </cell>
          <cell r="I4510">
            <v>0</v>
          </cell>
          <cell r="J4510">
            <v>0</v>
          </cell>
          <cell r="K4510">
            <v>12</v>
          </cell>
        </row>
        <row r="4511">
          <cell r="A4511">
            <v>1952993</v>
          </cell>
          <cell r="B4511" t="str">
            <v>07</v>
          </cell>
          <cell r="C4511" t="str">
            <v>Outaouais</v>
          </cell>
          <cell r="D4511" t="str">
            <v>Kelly(Peter)</v>
          </cell>
          <cell r="F4511" t="str">
            <v>74, chemin Brown, Venosta</v>
          </cell>
          <cell r="G4511" t="str">
            <v>Low</v>
          </cell>
          <cell r="H4511" t="str">
            <v>J0X3E0</v>
          </cell>
          <cell r="I4511">
            <v>819</v>
          </cell>
          <cell r="J4511">
            <v>4221311</v>
          </cell>
          <cell r="M4511">
            <v>17</v>
          </cell>
          <cell r="N4511">
            <v>488</v>
          </cell>
        </row>
        <row r="4512">
          <cell r="A4512">
            <v>1953363</v>
          </cell>
          <cell r="B4512" t="str">
            <v>05</v>
          </cell>
          <cell r="C4512" t="str">
            <v>Estrie</v>
          </cell>
          <cell r="D4512" t="str">
            <v>Ferme du Coq à l'Âne S.E.N.C.</v>
          </cell>
          <cell r="E4512" t="str">
            <v>Labbé(J.F. Levasseur ou J.F.)</v>
          </cell>
          <cell r="F4512" t="str">
            <v>931 chemin Hardwood Flat</v>
          </cell>
          <cell r="G4512" t="str">
            <v>Bury</v>
          </cell>
          <cell r="H4512" t="str">
            <v>J0B1J0</v>
          </cell>
          <cell r="I4512">
            <v>819</v>
          </cell>
          <cell r="J4512">
            <v>8723787</v>
          </cell>
          <cell r="K4512">
            <v>16</v>
          </cell>
          <cell r="M4512">
            <v>17</v>
          </cell>
          <cell r="N4512">
            <v>2392</v>
          </cell>
        </row>
        <row r="4513">
          <cell r="A4513">
            <v>1953371</v>
          </cell>
          <cell r="B4513" t="str">
            <v>14</v>
          </cell>
          <cell r="C4513" t="str">
            <v>Lanaudière</v>
          </cell>
          <cell r="D4513" t="str">
            <v>COOP 0969196 Ferme Leguyjo enr.</v>
          </cell>
          <cell r="E4513" t="str">
            <v>Lépine(Jean-Guy)</v>
          </cell>
          <cell r="F4513" t="str">
            <v>420, rang St-Joseph</v>
          </cell>
          <cell r="G4513" t="str">
            <v>Saint-Adelphe</v>
          </cell>
          <cell r="H4513" t="str">
            <v>G0X2G0</v>
          </cell>
          <cell r="I4513">
            <v>0</v>
          </cell>
          <cell r="J4513">
            <v>0</v>
          </cell>
          <cell r="K4513">
            <v>22</v>
          </cell>
          <cell r="M4513">
            <v>20</v>
          </cell>
        </row>
        <row r="4514">
          <cell r="A4514">
            <v>1953389</v>
          </cell>
          <cell r="B4514" t="str">
            <v>04</v>
          </cell>
          <cell r="C4514" t="str">
            <v>Mauricie</v>
          </cell>
          <cell r="D4514" t="str">
            <v>COOP 0969196 Daniel Veillette</v>
          </cell>
          <cell r="F4514" t="str">
            <v>420, rang St-Joseph</v>
          </cell>
          <cell r="G4514" t="str">
            <v>Saint-Adelphe</v>
          </cell>
          <cell r="H4514" t="str">
            <v>G0X2G0</v>
          </cell>
          <cell r="I4514">
            <v>0</v>
          </cell>
          <cell r="J4514">
            <v>0</v>
          </cell>
          <cell r="K4514">
            <v>18</v>
          </cell>
          <cell r="M4514">
            <v>26</v>
          </cell>
        </row>
        <row r="4515">
          <cell r="A4515">
            <v>1953579</v>
          </cell>
          <cell r="B4515" t="str">
            <v>12</v>
          </cell>
          <cell r="C4515" t="str">
            <v>Chaudière-Appalaches</v>
          </cell>
          <cell r="D4515" t="str">
            <v>Marceau(Jonathan)</v>
          </cell>
          <cell r="F4515" t="str">
            <v>466, Principale</v>
          </cell>
          <cell r="G4515" t="str">
            <v>Sainte-Apolline-de-Patton</v>
          </cell>
          <cell r="H4515" t="str">
            <v>G0R2P0</v>
          </cell>
          <cell r="I4515">
            <v>418</v>
          </cell>
          <cell r="J4515">
            <v>4693185</v>
          </cell>
          <cell r="K4515">
            <v>10</v>
          </cell>
        </row>
        <row r="4516">
          <cell r="A4516">
            <v>1953587</v>
          </cell>
          <cell r="B4516" t="str">
            <v>14</v>
          </cell>
          <cell r="C4516" t="str">
            <v>Lanaudière</v>
          </cell>
          <cell r="D4516" t="str">
            <v>COOP 0969196 France Chevrette</v>
          </cell>
          <cell r="E4516" t="str">
            <v>Chevrette(France)</v>
          </cell>
          <cell r="F4516" t="str">
            <v>420, rang St-Joseph</v>
          </cell>
          <cell r="G4516" t="str">
            <v>Saint-Adelphe</v>
          </cell>
          <cell r="H4516" t="str">
            <v>G0X2G0</v>
          </cell>
          <cell r="I4516">
            <v>0</v>
          </cell>
          <cell r="J4516">
            <v>0</v>
          </cell>
          <cell r="K4516">
            <v>11</v>
          </cell>
        </row>
        <row r="4517">
          <cell r="A4517">
            <v>1954262</v>
          </cell>
          <cell r="B4517" t="str">
            <v>01</v>
          </cell>
          <cell r="C4517" t="str">
            <v>Bas-Saint-Laurent</v>
          </cell>
          <cell r="D4517" t="str">
            <v>COOP 1787001 Ferme R.M. Turbide inc.</v>
          </cell>
          <cell r="E4517" t="str">
            <v>Turbide(Raymond)</v>
          </cell>
          <cell r="F4517" t="str">
            <v>129, rue Saint-Jean</v>
          </cell>
          <cell r="G4517" t="str">
            <v>Amqui</v>
          </cell>
          <cell r="H4517" t="str">
            <v>G5J2X6</v>
          </cell>
          <cell r="I4517">
            <v>0</v>
          </cell>
          <cell r="J4517">
            <v>0</v>
          </cell>
          <cell r="K4517">
            <v>48</v>
          </cell>
          <cell r="M4517">
            <v>50</v>
          </cell>
        </row>
        <row r="4518">
          <cell r="A4518">
            <v>1954270</v>
          </cell>
          <cell r="B4518" t="str">
            <v>01</v>
          </cell>
          <cell r="C4518" t="str">
            <v>Bas-Saint-Laurent</v>
          </cell>
          <cell r="D4518" t="str">
            <v>COOP 1787001 Bergerie du Lac S.E.N.C.</v>
          </cell>
          <cell r="E4518" t="str">
            <v>Imbeault(Daniel)</v>
          </cell>
          <cell r="F4518" t="str">
            <v>129, rue Saint-Jean</v>
          </cell>
          <cell r="G4518" t="str">
            <v>Amqui</v>
          </cell>
          <cell r="H4518" t="str">
            <v>G5J2X6</v>
          </cell>
          <cell r="I4518">
            <v>0</v>
          </cell>
          <cell r="J4518">
            <v>0</v>
          </cell>
          <cell r="K4518">
            <v>12</v>
          </cell>
          <cell r="M4518">
            <v>11</v>
          </cell>
        </row>
        <row r="4519">
          <cell r="A4519">
            <v>1954445</v>
          </cell>
          <cell r="B4519" t="str">
            <v>12</v>
          </cell>
          <cell r="C4519" t="str">
            <v>Chaudière-Appalaches</v>
          </cell>
          <cell r="D4519" t="str">
            <v>COOP 1527936 9098-9369 Québec inc.</v>
          </cell>
          <cell r="E4519" t="str">
            <v>Cimon(Gaston)</v>
          </cell>
          <cell r="F4519" t="str">
            <v>316, rang St-Antoine</v>
          </cell>
          <cell r="G4519" t="str">
            <v>Sainte-Marguerite (de Beauce)</v>
          </cell>
          <cell r="H4519" t="str">
            <v>G0S2X0</v>
          </cell>
          <cell r="I4519">
            <v>0</v>
          </cell>
          <cell r="J4519">
            <v>0</v>
          </cell>
          <cell r="K4519">
            <v>5</v>
          </cell>
          <cell r="M4519">
            <v>5</v>
          </cell>
        </row>
        <row r="4520">
          <cell r="A4520">
            <v>1954452</v>
          </cell>
          <cell r="B4520" t="str">
            <v>12</v>
          </cell>
          <cell r="C4520" t="str">
            <v>Chaudière-Appalaches</v>
          </cell>
          <cell r="D4520" t="str">
            <v>COOP 1527936 Alain Bissonnette</v>
          </cell>
          <cell r="F4520" t="str">
            <v>316, rang St-Antoine</v>
          </cell>
          <cell r="G4520" t="str">
            <v>Sainte-Marguerite (de Beauce)</v>
          </cell>
          <cell r="H4520" t="str">
            <v>G0S2X0</v>
          </cell>
          <cell r="I4520">
            <v>0</v>
          </cell>
          <cell r="J4520">
            <v>0</v>
          </cell>
          <cell r="K4520">
            <v>58</v>
          </cell>
          <cell r="M4520">
            <v>59</v>
          </cell>
        </row>
        <row r="4521">
          <cell r="A4521">
            <v>1954460</v>
          </cell>
          <cell r="B4521" t="str">
            <v>12</v>
          </cell>
          <cell r="C4521" t="str">
            <v>Chaudière-Appalaches</v>
          </cell>
          <cell r="D4521" t="str">
            <v>COOP 1527936 Benoit Courtemanche</v>
          </cell>
          <cell r="F4521" t="str">
            <v>316, rang St-Antoine</v>
          </cell>
          <cell r="G4521" t="str">
            <v>Sainte-Marguerite (de Beauce)</v>
          </cell>
          <cell r="H4521" t="str">
            <v>G0S2X0</v>
          </cell>
          <cell r="I4521">
            <v>0</v>
          </cell>
          <cell r="J4521">
            <v>0</v>
          </cell>
          <cell r="K4521">
            <v>13</v>
          </cell>
          <cell r="M4521">
            <v>38</v>
          </cell>
        </row>
        <row r="4522">
          <cell r="A4522">
            <v>1954478</v>
          </cell>
          <cell r="B4522" t="str">
            <v>12</v>
          </cell>
          <cell r="C4522" t="str">
            <v>Chaudière-Appalaches</v>
          </cell>
          <cell r="D4522" t="str">
            <v>COOP 1527936 Patrick Marcoux</v>
          </cell>
          <cell r="F4522" t="str">
            <v>316, rang St-Antoine</v>
          </cell>
          <cell r="G4522" t="str">
            <v>Sainte-Marguerite (de Beauce)</v>
          </cell>
          <cell r="H4522" t="str">
            <v>G0S2X0</v>
          </cell>
          <cell r="I4522">
            <v>0</v>
          </cell>
          <cell r="J4522">
            <v>0</v>
          </cell>
          <cell r="K4522">
            <v>33</v>
          </cell>
          <cell r="M4522">
            <v>30</v>
          </cell>
        </row>
        <row r="4523">
          <cell r="A4523">
            <v>1954494</v>
          </cell>
          <cell r="B4523" t="str">
            <v>05</v>
          </cell>
          <cell r="C4523" t="str">
            <v>Estrie</v>
          </cell>
          <cell r="D4523" t="str">
            <v>COOP 1527936 Rosaire Leclerc</v>
          </cell>
          <cell r="F4523" t="str">
            <v>316, rang St-Antoine</v>
          </cell>
          <cell r="G4523" t="str">
            <v>Sainte-Marguerite (de Beauce)</v>
          </cell>
          <cell r="H4523" t="str">
            <v>G0S2X0</v>
          </cell>
          <cell r="I4523">
            <v>0</v>
          </cell>
          <cell r="J4523">
            <v>0</v>
          </cell>
          <cell r="K4523">
            <v>2</v>
          </cell>
        </row>
        <row r="4524">
          <cell r="A4524">
            <v>1954502</v>
          </cell>
          <cell r="B4524" t="str">
            <v>12</v>
          </cell>
          <cell r="C4524" t="str">
            <v>Chaudière-Appalaches</v>
          </cell>
          <cell r="D4524" t="str">
            <v>COOP 1527936 Michel Bolduc</v>
          </cell>
          <cell r="F4524" t="str">
            <v>316, rang St-Antoine</v>
          </cell>
          <cell r="G4524" t="str">
            <v>Sainte-Marguerite (de Beauce)</v>
          </cell>
          <cell r="H4524" t="str">
            <v>G0S2X0</v>
          </cell>
          <cell r="I4524">
            <v>0</v>
          </cell>
          <cell r="J4524">
            <v>0</v>
          </cell>
          <cell r="K4524">
            <v>8</v>
          </cell>
          <cell r="M4524">
            <v>7</v>
          </cell>
        </row>
        <row r="4525">
          <cell r="A4525">
            <v>1954528</v>
          </cell>
          <cell r="B4525" t="str">
            <v>12</v>
          </cell>
          <cell r="C4525" t="str">
            <v>Chaudière-Appalaches</v>
          </cell>
          <cell r="D4525" t="str">
            <v>COOP 1527936 Mario Giguère</v>
          </cell>
          <cell r="F4525" t="str">
            <v>316, rang St-Antoine</v>
          </cell>
          <cell r="G4525" t="str">
            <v>Sainte-Marguerite (de Beauce)</v>
          </cell>
          <cell r="H4525" t="str">
            <v>G0S2X0</v>
          </cell>
          <cell r="I4525">
            <v>0</v>
          </cell>
          <cell r="J4525">
            <v>0</v>
          </cell>
          <cell r="K4525">
            <v>25</v>
          </cell>
          <cell r="M4525">
            <v>15</v>
          </cell>
        </row>
        <row r="4526">
          <cell r="A4526">
            <v>1954536</v>
          </cell>
          <cell r="B4526" t="str">
            <v>12</v>
          </cell>
          <cell r="C4526" t="str">
            <v>Chaudière-Appalaches</v>
          </cell>
          <cell r="D4526" t="str">
            <v>COOP 1527936 Sébastien Giguère</v>
          </cell>
          <cell r="F4526" t="str">
            <v>316, rang St-Antoine</v>
          </cell>
          <cell r="G4526" t="str">
            <v>Sainte-Marguerite (de Beauce)</v>
          </cell>
          <cell r="H4526" t="str">
            <v>G0S2X0</v>
          </cell>
          <cell r="I4526">
            <v>0</v>
          </cell>
          <cell r="J4526">
            <v>0</v>
          </cell>
          <cell r="K4526">
            <v>12</v>
          </cell>
          <cell r="M4526">
            <v>9</v>
          </cell>
        </row>
        <row r="4527">
          <cell r="A4527">
            <v>1954544</v>
          </cell>
          <cell r="B4527" t="str">
            <v>12</v>
          </cell>
          <cell r="C4527" t="str">
            <v>Chaudière-Appalaches</v>
          </cell>
          <cell r="D4527" t="str">
            <v>COOP 1527936 Ranch Cat-Van SENC</v>
          </cell>
          <cell r="F4527" t="str">
            <v>316, rang St-Antoine</v>
          </cell>
          <cell r="G4527" t="str">
            <v>Sainte-Marguerite (de Beauce)</v>
          </cell>
          <cell r="H4527" t="str">
            <v>G0S2X0</v>
          </cell>
          <cell r="I4527">
            <v>0</v>
          </cell>
          <cell r="J4527">
            <v>0</v>
          </cell>
          <cell r="K4527">
            <v>11</v>
          </cell>
        </row>
        <row r="4528">
          <cell r="A4528">
            <v>1954734</v>
          </cell>
          <cell r="B4528" t="str">
            <v>16</v>
          </cell>
          <cell r="C4528" t="str">
            <v>Montérégie</v>
          </cell>
          <cell r="D4528" t="str">
            <v>Dury Pierre et Leclerc Michèle</v>
          </cell>
          <cell r="F4528" t="str">
            <v>206, Fort Georges</v>
          </cell>
          <cell r="G4528" t="str">
            <v>Sainte-Angèle-de-Monnoir</v>
          </cell>
          <cell r="H4528" t="str">
            <v>J0L1P0</v>
          </cell>
          <cell r="I4528">
            <v>450</v>
          </cell>
          <cell r="J4528">
            <v>4604158</v>
          </cell>
          <cell r="K4528">
            <v>12</v>
          </cell>
          <cell r="L4528">
            <v>1248</v>
          </cell>
        </row>
        <row r="4529">
          <cell r="A4529">
            <v>1954965</v>
          </cell>
          <cell r="B4529" t="str">
            <v>02</v>
          </cell>
          <cell r="C4529" t="str">
            <v>Saguenay-Lac-Saint-Jean</v>
          </cell>
          <cell r="D4529" t="str">
            <v>COOP 0969188 Bergerie Goulet enr. S.E.N.C.</v>
          </cell>
          <cell r="E4529" t="str">
            <v>Goulet(Jean-François)</v>
          </cell>
          <cell r="F4529" t="str">
            <v>440 Lac Sébastien C.P.164</v>
          </cell>
          <cell r="G4529" t="str">
            <v>Saint-David-de-Falardeau</v>
          </cell>
          <cell r="H4529" t="str">
            <v>G0V1C0</v>
          </cell>
          <cell r="I4529">
            <v>0</v>
          </cell>
          <cell r="J4529">
            <v>0</v>
          </cell>
          <cell r="K4529">
            <v>6</v>
          </cell>
        </row>
        <row r="4530">
          <cell r="A4530">
            <v>1955152</v>
          </cell>
          <cell r="B4530" t="str">
            <v>02</v>
          </cell>
          <cell r="C4530" t="str">
            <v>Saguenay-Lac-Saint-Jean</v>
          </cell>
          <cell r="D4530" t="str">
            <v>COOP 0969188 Gagnon Aldège, Éric et Luc</v>
          </cell>
          <cell r="E4530" t="str">
            <v>Gagnon(Luc)</v>
          </cell>
          <cell r="F4530" t="str">
            <v>440 Lac Sébastien C.P.164</v>
          </cell>
          <cell r="G4530" t="str">
            <v>Saint-David-de-Falardeau</v>
          </cell>
          <cell r="H4530" t="str">
            <v>G0V1C0</v>
          </cell>
          <cell r="I4530">
            <v>0</v>
          </cell>
          <cell r="J4530">
            <v>0</v>
          </cell>
          <cell r="K4530">
            <v>17</v>
          </cell>
          <cell r="M4530">
            <v>14</v>
          </cell>
        </row>
        <row r="4531">
          <cell r="A4531">
            <v>1955293</v>
          </cell>
          <cell r="B4531" t="str">
            <v>05</v>
          </cell>
          <cell r="C4531" t="str">
            <v>Estrie</v>
          </cell>
          <cell r="D4531" t="str">
            <v>Mastine Paul et Sommers Pierre</v>
          </cell>
          <cell r="E4531" t="str">
            <v>Mastine(Paul)</v>
          </cell>
          <cell r="F4531" t="str">
            <v>171 Burrill Road R.R.2</v>
          </cell>
          <cell r="G4531" t="str">
            <v>Richmond</v>
          </cell>
          <cell r="H4531" t="str">
            <v>J0B2B0</v>
          </cell>
          <cell r="I4531">
            <v>819</v>
          </cell>
          <cell r="J4531">
            <v>8266151</v>
          </cell>
          <cell r="K4531">
            <v>161</v>
          </cell>
          <cell r="L4531">
            <v>23297</v>
          </cell>
          <cell r="M4531">
            <v>148</v>
          </cell>
          <cell r="N4531">
            <v>23194</v>
          </cell>
        </row>
        <row r="4532">
          <cell r="A4532">
            <v>1955566</v>
          </cell>
          <cell r="B4532" t="str">
            <v>03</v>
          </cell>
          <cell r="C4532" t="str">
            <v>Capitale-Nationale</v>
          </cell>
          <cell r="D4532" t="str">
            <v>Duquette Sophie et Marcotte Pierre</v>
          </cell>
          <cell r="F4532" t="str">
            <v>970, chemin du Roy (Rte 138)</v>
          </cell>
          <cell r="G4532" t="str">
            <v>Grondines</v>
          </cell>
          <cell r="H4532" t="str">
            <v>G0A1W0</v>
          </cell>
          <cell r="I4532">
            <v>418</v>
          </cell>
          <cell r="J4532">
            <v>2688322</v>
          </cell>
          <cell r="K4532">
            <v>16</v>
          </cell>
          <cell r="L4532">
            <v>680</v>
          </cell>
          <cell r="M4532">
            <v>17</v>
          </cell>
          <cell r="N4532">
            <v>880</v>
          </cell>
        </row>
        <row r="4533">
          <cell r="A4533">
            <v>1955772</v>
          </cell>
          <cell r="B4533" t="str">
            <v>16</v>
          </cell>
          <cell r="C4533" t="str">
            <v>Montérégie</v>
          </cell>
          <cell r="D4533" t="str">
            <v>McCormick(Kelly)</v>
          </cell>
          <cell r="F4533" t="str">
            <v>1832, 1st Concession</v>
          </cell>
          <cell r="G4533" t="str">
            <v>Hinchinbrooke</v>
          </cell>
          <cell r="H4533" t="str">
            <v>J0S1A0</v>
          </cell>
          <cell r="I4533">
            <v>450</v>
          </cell>
          <cell r="J4533">
            <v>2643063</v>
          </cell>
          <cell r="K4533">
            <v>30</v>
          </cell>
          <cell r="L4533">
            <v>3742</v>
          </cell>
          <cell r="M4533">
            <v>35</v>
          </cell>
          <cell r="N4533">
            <v>616</v>
          </cell>
        </row>
        <row r="4534">
          <cell r="A4534">
            <v>1956028</v>
          </cell>
          <cell r="B4534" t="str">
            <v>16</v>
          </cell>
          <cell r="C4534" t="str">
            <v>Montérégie</v>
          </cell>
          <cell r="D4534" t="str">
            <v>9190-0597 Québec inc.</v>
          </cell>
          <cell r="F4534" t="str">
            <v>666, route 116</v>
          </cell>
          <cell r="G4534" t="str">
            <v>Sainte-Christine</v>
          </cell>
          <cell r="H4534" t="str">
            <v>J0H1H0</v>
          </cell>
          <cell r="I4534">
            <v>819</v>
          </cell>
          <cell r="J4534">
            <v>8582224</v>
          </cell>
          <cell r="L4534">
            <v>1908</v>
          </cell>
          <cell r="N4534">
            <v>19307</v>
          </cell>
        </row>
        <row r="4535">
          <cell r="A4535">
            <v>1956440</v>
          </cell>
          <cell r="B4535" t="str">
            <v>17</v>
          </cell>
          <cell r="C4535" t="str">
            <v>Centre-du-Québec</v>
          </cell>
          <cell r="D4535" t="str">
            <v>9191-9522 Québec inc.</v>
          </cell>
          <cell r="E4535" t="str">
            <v>Gagné(Serge)</v>
          </cell>
          <cell r="F4535" t="str">
            <v>2594, rang 8</v>
          </cell>
          <cell r="G4535" t="str">
            <v>Inverness</v>
          </cell>
          <cell r="H4535" t="str">
            <v>G0S1K0</v>
          </cell>
          <cell r="I4535">
            <v>418</v>
          </cell>
          <cell r="J4535">
            <v>4532113</v>
          </cell>
          <cell r="K4535">
            <v>49</v>
          </cell>
          <cell r="L4535">
            <v>10886</v>
          </cell>
          <cell r="M4535">
            <v>53</v>
          </cell>
          <cell r="N4535">
            <v>10322</v>
          </cell>
        </row>
        <row r="4536">
          <cell r="A4536">
            <v>1956614</v>
          </cell>
          <cell r="B4536" t="str">
            <v>07</v>
          </cell>
          <cell r="C4536" t="str">
            <v>Outaouais</v>
          </cell>
          <cell r="D4536" t="str">
            <v>Blais(Pierre)</v>
          </cell>
          <cell r="F4536" t="str">
            <v>1222, chemin Haut-des-Côtes</v>
          </cell>
          <cell r="G4536" t="str">
            <v>Lac-Simon</v>
          </cell>
          <cell r="H4536" t="str">
            <v>J0V1E0</v>
          </cell>
          <cell r="I4536">
            <v>819</v>
          </cell>
          <cell r="J4536">
            <v>4283194</v>
          </cell>
          <cell r="K4536">
            <v>66</v>
          </cell>
          <cell r="L4536">
            <v>17649</v>
          </cell>
          <cell r="M4536">
            <v>56</v>
          </cell>
          <cell r="N4536">
            <v>20069</v>
          </cell>
        </row>
        <row r="4537">
          <cell r="A4537">
            <v>1956929</v>
          </cell>
          <cell r="B4537" t="str">
            <v>08</v>
          </cell>
          <cell r="C4537" t="str">
            <v>Abitibi-Témiscamingue</v>
          </cell>
          <cell r="D4537" t="str">
            <v>Ferme Héroux</v>
          </cell>
          <cell r="E4537" t="str">
            <v>Héroux(Henri-Paul)</v>
          </cell>
          <cell r="F4537" t="str">
            <v>846, Route 101, C.P. 64</v>
          </cell>
          <cell r="G4537" t="str">
            <v>Montbeillard</v>
          </cell>
          <cell r="H4537" t="str">
            <v>J0Z2X0</v>
          </cell>
          <cell r="I4537">
            <v>819</v>
          </cell>
          <cell r="J4537">
            <v>7972677</v>
          </cell>
          <cell r="K4537">
            <v>40</v>
          </cell>
          <cell r="L4537">
            <v>6794</v>
          </cell>
          <cell r="M4537">
            <v>39</v>
          </cell>
        </row>
        <row r="4538">
          <cell r="A4538">
            <v>1957570</v>
          </cell>
          <cell r="B4538" t="str">
            <v>12</v>
          </cell>
          <cell r="C4538" t="str">
            <v>Chaudière-Appalaches</v>
          </cell>
          <cell r="D4538" t="str">
            <v>COOP 0928622 Ferme À Thanase enr.</v>
          </cell>
          <cell r="E4538" t="str">
            <v>Morneau(Jean-M. Fortin et Louisette)</v>
          </cell>
          <cell r="F4538" t="str">
            <v>61 rang Hauteville</v>
          </cell>
          <cell r="G4538" t="str">
            <v>Saint-Denis (de Kamouraska)</v>
          </cell>
          <cell r="H4538" t="str">
            <v>G0L2R0</v>
          </cell>
          <cell r="I4538">
            <v>0</v>
          </cell>
          <cell r="J4538">
            <v>0</v>
          </cell>
          <cell r="K4538">
            <v>10</v>
          </cell>
          <cell r="M4538">
            <v>10</v>
          </cell>
        </row>
        <row r="4539">
          <cell r="A4539">
            <v>1957612</v>
          </cell>
          <cell r="B4539" t="str">
            <v>11</v>
          </cell>
          <cell r="C4539" t="str">
            <v>Gaspésie-Iles-de-la-Madeleine</v>
          </cell>
          <cell r="D4539" t="str">
            <v>Cyr(Jean-Luc)</v>
          </cell>
          <cell r="F4539" t="str">
            <v>433 rue Principale Est</v>
          </cell>
          <cell r="G4539" t="str">
            <v>Saint-Alphonse</v>
          </cell>
          <cell r="H4539" t="str">
            <v>G0C2V0</v>
          </cell>
          <cell r="I4539">
            <v>418</v>
          </cell>
          <cell r="J4539">
            <v>3885232</v>
          </cell>
          <cell r="K4539">
            <v>69</v>
          </cell>
          <cell r="L4539">
            <v>16375</v>
          </cell>
          <cell r="M4539">
            <v>71</v>
          </cell>
          <cell r="N4539">
            <v>16078</v>
          </cell>
        </row>
        <row r="4540">
          <cell r="A4540">
            <v>1957976</v>
          </cell>
          <cell r="B4540" t="str">
            <v>02</v>
          </cell>
          <cell r="C4540" t="str">
            <v>Saguenay-Lac-Saint-Jean</v>
          </cell>
          <cell r="D4540" t="str">
            <v>COOP 0969188 9177-0867 Québec inc.</v>
          </cell>
          <cell r="E4540" t="str">
            <v>St-Pierre(Cyril)</v>
          </cell>
          <cell r="F4540" t="str">
            <v>440 Lac Sébastien C.P.164</v>
          </cell>
          <cell r="G4540" t="str">
            <v>Saint-David-de-Falardeau</v>
          </cell>
          <cell r="H4540" t="str">
            <v>G0V1C0</v>
          </cell>
          <cell r="I4540">
            <v>0</v>
          </cell>
          <cell r="J4540">
            <v>0</v>
          </cell>
          <cell r="K4540">
            <v>6</v>
          </cell>
          <cell r="M4540">
            <v>23</v>
          </cell>
        </row>
        <row r="4541">
          <cell r="A4541">
            <v>1959246</v>
          </cell>
          <cell r="B4541" t="str">
            <v>17</v>
          </cell>
          <cell r="C4541" t="str">
            <v>Centre-du-Québec</v>
          </cell>
          <cell r="D4541" t="str">
            <v>Ferme Sylvain Dubois Inc.</v>
          </cell>
          <cell r="E4541" t="str">
            <v>Dubois(Sylvain)</v>
          </cell>
          <cell r="F4541" t="str">
            <v>32, Rang de la Pointe Beaudet</v>
          </cell>
          <cell r="G4541" t="str">
            <v>Victoriaville</v>
          </cell>
          <cell r="H4541" t="str">
            <v>G6P6R9</v>
          </cell>
          <cell r="I4541">
            <v>819</v>
          </cell>
          <cell r="J4541">
            <v>7513063</v>
          </cell>
          <cell r="K4541">
            <v>123</v>
          </cell>
          <cell r="L4541">
            <v>31976</v>
          </cell>
          <cell r="M4541">
            <v>136</v>
          </cell>
          <cell r="N4541">
            <v>35293</v>
          </cell>
        </row>
        <row r="4542">
          <cell r="A4542">
            <v>1959360</v>
          </cell>
          <cell r="B4542" t="str">
            <v>07</v>
          </cell>
          <cell r="C4542" t="str">
            <v>Outaouais</v>
          </cell>
          <cell r="D4542" t="str">
            <v>Kelly, Daniel &amp; Kelly, John</v>
          </cell>
          <cell r="F4542" t="str">
            <v>16, Tenth Line</v>
          </cell>
          <cell r="G4542" t="str">
            <v>Bristol</v>
          </cell>
          <cell r="H4542" t="str">
            <v>J0X1G0</v>
          </cell>
          <cell r="I4542">
            <v>819</v>
          </cell>
          <cell r="J4542">
            <v>6475571</v>
          </cell>
          <cell r="K4542">
            <v>39</v>
          </cell>
          <cell r="L4542">
            <v>5939</v>
          </cell>
          <cell r="M4542">
            <v>26</v>
          </cell>
          <cell r="N4542">
            <v>6667</v>
          </cell>
        </row>
        <row r="4543">
          <cell r="A4543">
            <v>1959667</v>
          </cell>
          <cell r="B4543" t="str">
            <v>16</v>
          </cell>
          <cell r="C4543" t="str">
            <v>Montérégie</v>
          </cell>
          <cell r="D4543" t="str">
            <v>9192-7558 Québec inc.</v>
          </cell>
          <cell r="E4543" t="str">
            <v>Yves(Robidoux,)</v>
          </cell>
          <cell r="F4543" t="str">
            <v>663, route 116</v>
          </cell>
          <cell r="G4543" t="str">
            <v>Sainte-Christine</v>
          </cell>
          <cell r="H4543" t="str">
            <v>J0H1H0</v>
          </cell>
          <cell r="I4543">
            <v>819</v>
          </cell>
          <cell r="J4543">
            <v>8582416</v>
          </cell>
          <cell r="M4543">
            <v>19</v>
          </cell>
          <cell r="N4543">
            <v>2772</v>
          </cell>
        </row>
        <row r="4544">
          <cell r="A4544">
            <v>1960087</v>
          </cell>
          <cell r="B4544" t="str">
            <v>01</v>
          </cell>
          <cell r="C4544" t="str">
            <v>Bas-Saint-Laurent</v>
          </cell>
          <cell r="D4544" t="str">
            <v>COOP 1787001 Ferme Franscal inc.</v>
          </cell>
          <cell r="E4544" t="str">
            <v>Caouette(Francis)</v>
          </cell>
          <cell r="F4544" t="str">
            <v>129, rue Saint-Jean</v>
          </cell>
          <cell r="G4544" t="str">
            <v>Amqui</v>
          </cell>
          <cell r="H4544" t="str">
            <v>G5J2X6</v>
          </cell>
          <cell r="I4544">
            <v>0</v>
          </cell>
          <cell r="J4544">
            <v>0</v>
          </cell>
          <cell r="K4544">
            <v>14</v>
          </cell>
          <cell r="M4544">
            <v>10</v>
          </cell>
        </row>
        <row r="4545">
          <cell r="A4545">
            <v>1961218</v>
          </cell>
          <cell r="B4545" t="str">
            <v>12</v>
          </cell>
          <cell r="C4545" t="str">
            <v>Chaudière-Appalaches</v>
          </cell>
          <cell r="D4545" t="str">
            <v>Ferme Blais 2007 inc.</v>
          </cell>
          <cell r="E4545" t="str">
            <v>Blais(Daniel)</v>
          </cell>
          <cell r="F4545" t="str">
            <v>1062, route 271</v>
          </cell>
          <cell r="G4545" t="str">
            <v>Saint-Pierre-de-Broughton</v>
          </cell>
          <cell r="H4545" t="str">
            <v>G0N1T0</v>
          </cell>
          <cell r="I4545">
            <v>418</v>
          </cell>
          <cell r="J4545">
            <v>4243424</v>
          </cell>
          <cell r="K4545">
            <v>14</v>
          </cell>
        </row>
        <row r="4546">
          <cell r="A4546">
            <v>1961374</v>
          </cell>
          <cell r="B4546" t="str">
            <v>17</v>
          </cell>
          <cell r="C4546" t="str">
            <v>Centre-du-Québec</v>
          </cell>
          <cell r="D4546" t="str">
            <v>Ferme Perpétoise SENC</v>
          </cell>
          <cell r="E4546" t="str">
            <v>Fortin(Alain)</v>
          </cell>
          <cell r="F4546" t="str">
            <v>2775, rang Saint-Joseph</v>
          </cell>
          <cell r="G4546" t="str">
            <v>Sainte-Perpétue</v>
          </cell>
          <cell r="H4546" t="str">
            <v>J0C1R0</v>
          </cell>
          <cell r="I4546">
            <v>819</v>
          </cell>
          <cell r="J4546">
            <v>3366452</v>
          </cell>
          <cell r="K4546">
            <v>89</v>
          </cell>
          <cell r="L4546">
            <v>10933</v>
          </cell>
          <cell r="M4546">
            <v>80</v>
          </cell>
          <cell r="N4546">
            <v>20846</v>
          </cell>
        </row>
        <row r="4547">
          <cell r="A4547">
            <v>1961937</v>
          </cell>
          <cell r="B4547" t="str">
            <v>02</v>
          </cell>
          <cell r="C4547" t="str">
            <v>Saguenay-Lac-Saint-Jean</v>
          </cell>
          <cell r="D4547" t="str">
            <v>Tremblay(Michel)</v>
          </cell>
          <cell r="F4547" t="str">
            <v>9, rue Tremblay</v>
          </cell>
          <cell r="G4547" t="str">
            <v>Saint-André-du-Lac-Saint-Jean</v>
          </cell>
          <cell r="H4547" t="str">
            <v>G0W2K0</v>
          </cell>
          <cell r="I4547">
            <v>418</v>
          </cell>
          <cell r="J4547">
            <v>3421303</v>
          </cell>
          <cell r="K4547">
            <v>42</v>
          </cell>
          <cell r="L4547">
            <v>4983</v>
          </cell>
          <cell r="M4547">
            <v>43</v>
          </cell>
          <cell r="N4547">
            <v>6220</v>
          </cell>
        </row>
        <row r="4548">
          <cell r="A4548">
            <v>1962000</v>
          </cell>
          <cell r="B4548" t="str">
            <v>02</v>
          </cell>
          <cell r="C4548" t="str">
            <v>Saguenay-Lac-Saint-Jean</v>
          </cell>
          <cell r="D4548" t="str">
            <v>COOP 0969188 Ferme Nanogus &amp; Fils</v>
          </cell>
          <cell r="E4548" t="str">
            <v>Guay(Jean-Noël)</v>
          </cell>
          <cell r="F4548" t="str">
            <v>440 Lac Sébastien C.P.164</v>
          </cell>
          <cell r="G4548" t="str">
            <v>Saint-David-de-Falardeau</v>
          </cell>
          <cell r="H4548" t="str">
            <v>G0V1C0</v>
          </cell>
          <cell r="I4548">
            <v>0</v>
          </cell>
          <cell r="J4548">
            <v>0</v>
          </cell>
          <cell r="K4548">
            <v>16</v>
          </cell>
          <cell r="M4548">
            <v>25</v>
          </cell>
        </row>
        <row r="4549">
          <cell r="A4549">
            <v>1963073</v>
          </cell>
          <cell r="B4549" t="str">
            <v>01</v>
          </cell>
          <cell r="C4549" t="str">
            <v>Bas-Saint-Laurent</v>
          </cell>
          <cell r="D4549" t="str">
            <v>Ferme Pricalait S.E.N.C.</v>
          </cell>
          <cell r="E4549" t="str">
            <v>April(Mathieu Caron et Véronique)</v>
          </cell>
          <cell r="F4549" t="str">
            <v>496, rang 1 Est</v>
          </cell>
          <cell r="G4549" t="str">
            <v>Saint-Épiphane</v>
          </cell>
          <cell r="H4549" t="str">
            <v>G0L2X0</v>
          </cell>
          <cell r="I4549">
            <v>418</v>
          </cell>
          <cell r="J4549">
            <v>8631167</v>
          </cell>
          <cell r="K4549">
            <v>54</v>
          </cell>
          <cell r="L4549">
            <v>6246</v>
          </cell>
        </row>
        <row r="4550">
          <cell r="A4550">
            <v>1963701</v>
          </cell>
          <cell r="B4550" t="str">
            <v>07</v>
          </cell>
          <cell r="C4550" t="str">
            <v>Outaouais</v>
          </cell>
          <cell r="D4550" t="str">
            <v>Orr(Thomas)</v>
          </cell>
          <cell r="F4550" t="str">
            <v>235, Thomson St., P.O. Box 646</v>
          </cell>
          <cell r="G4550" t="str">
            <v>Shawville</v>
          </cell>
          <cell r="H4550" t="str">
            <v>J0X2Y0</v>
          </cell>
          <cell r="I4550">
            <v>819</v>
          </cell>
          <cell r="J4550">
            <v>6472670</v>
          </cell>
          <cell r="K4550">
            <v>28</v>
          </cell>
          <cell r="L4550">
            <v>30985</v>
          </cell>
        </row>
        <row r="4551">
          <cell r="A4551">
            <v>1964477</v>
          </cell>
          <cell r="B4551" t="str">
            <v>01</v>
          </cell>
          <cell r="C4551" t="str">
            <v>Bas-Saint-Laurent</v>
          </cell>
          <cell r="D4551" t="str">
            <v>9183-4085 Québec inc.</v>
          </cell>
          <cell r="E4551" t="str">
            <v>Pelletier(M-Josée Lévesque  Francis)</v>
          </cell>
          <cell r="F4551" t="str">
            <v>485, rang 4-5</v>
          </cell>
          <cell r="G4551" t="str">
            <v>Sainte-Jeanne-d'Arc</v>
          </cell>
          <cell r="H4551" t="str">
            <v>G0J2T0</v>
          </cell>
          <cell r="I4551">
            <v>418</v>
          </cell>
          <cell r="J4551">
            <v>7762138</v>
          </cell>
          <cell r="K4551">
            <v>24</v>
          </cell>
          <cell r="L4551">
            <v>5302</v>
          </cell>
          <cell r="M4551">
            <v>24</v>
          </cell>
          <cell r="N4551">
            <v>3951</v>
          </cell>
        </row>
        <row r="4552">
          <cell r="A4552">
            <v>1964782</v>
          </cell>
          <cell r="B4552" t="str">
            <v>03</v>
          </cell>
          <cell r="C4552" t="str">
            <v>Capitale-Nationale</v>
          </cell>
          <cell r="D4552" t="str">
            <v>Lavoie(Michel)</v>
          </cell>
          <cell r="F4552" t="str">
            <v>1010, rang Saint-Charles</v>
          </cell>
          <cell r="G4552" t="str">
            <v>La Malbaie</v>
          </cell>
          <cell r="H4552" t="str">
            <v>G5A2A2</v>
          </cell>
          <cell r="I4552">
            <v>418</v>
          </cell>
          <cell r="J4552">
            <v>6657146</v>
          </cell>
          <cell r="K4552">
            <v>15</v>
          </cell>
          <cell r="L4552">
            <v>2009</v>
          </cell>
          <cell r="M4552">
            <v>16</v>
          </cell>
          <cell r="N4552">
            <v>2190</v>
          </cell>
        </row>
        <row r="4553">
          <cell r="A4553">
            <v>1965243</v>
          </cell>
          <cell r="B4553" t="str">
            <v>01</v>
          </cell>
          <cell r="C4553" t="str">
            <v>Bas-Saint-Laurent</v>
          </cell>
          <cell r="D4553" t="str">
            <v>Les Élevages JMS inc.</v>
          </cell>
          <cell r="E4553" t="str">
            <v>Fortin(Sylvie Bouffard et Jacques)</v>
          </cell>
          <cell r="F4553" t="str">
            <v>466, rang 4 Est</v>
          </cell>
          <cell r="G4553" t="str">
            <v>Baie-des-Sables</v>
          </cell>
          <cell r="H4553" t="str">
            <v>G0J1C0</v>
          </cell>
          <cell r="I4553">
            <v>418</v>
          </cell>
          <cell r="J4553">
            <v>7726538</v>
          </cell>
          <cell r="K4553">
            <v>238</v>
          </cell>
          <cell r="L4553">
            <v>37762</v>
          </cell>
          <cell r="M4553">
            <v>259</v>
          </cell>
          <cell r="N4553">
            <v>17350</v>
          </cell>
        </row>
        <row r="4554">
          <cell r="A4554">
            <v>1966258</v>
          </cell>
          <cell r="B4554" t="str">
            <v>16</v>
          </cell>
          <cell r="C4554" t="str">
            <v>Montérégie</v>
          </cell>
          <cell r="D4554" t="str">
            <v>Desgranges(Julie)</v>
          </cell>
          <cell r="F4554" t="str">
            <v>779, rue Principale</v>
          </cell>
          <cell r="G4554" t="str">
            <v>Saint-Dominique</v>
          </cell>
          <cell r="H4554" t="str">
            <v>J0H1L0</v>
          </cell>
          <cell r="I4554">
            <v>450</v>
          </cell>
          <cell r="J4554">
            <v>7732420</v>
          </cell>
          <cell r="K4554">
            <v>20</v>
          </cell>
          <cell r="L4554">
            <v>7780</v>
          </cell>
          <cell r="M4554">
            <v>20</v>
          </cell>
          <cell r="N4554">
            <v>6507</v>
          </cell>
        </row>
        <row r="4555">
          <cell r="A4555">
            <v>1966662</v>
          </cell>
          <cell r="B4555" t="str">
            <v>07</v>
          </cell>
          <cell r="C4555" t="str">
            <v>Outaouais</v>
          </cell>
          <cell r="D4555" t="str">
            <v>Maurice(Hervé)</v>
          </cell>
          <cell r="E4555" t="str">
            <v>Richard(Louise)</v>
          </cell>
          <cell r="F4555" t="str">
            <v>60, route 105</v>
          </cell>
          <cell r="G4555" t="str">
            <v>Messines</v>
          </cell>
          <cell r="H4555" t="str">
            <v>J0X2J0</v>
          </cell>
          <cell r="I4555">
            <v>819</v>
          </cell>
          <cell r="J4555">
            <v>4655324</v>
          </cell>
          <cell r="K4555">
            <v>14</v>
          </cell>
          <cell r="L4555">
            <v>230</v>
          </cell>
          <cell r="M4555">
            <v>18</v>
          </cell>
          <cell r="N4555">
            <v>2495</v>
          </cell>
        </row>
        <row r="4556">
          <cell r="A4556">
            <v>1966811</v>
          </cell>
          <cell r="B4556" t="str">
            <v>04</v>
          </cell>
          <cell r="C4556" t="str">
            <v>Mauricie</v>
          </cell>
          <cell r="D4556" t="str">
            <v>Brodeur(Liliane)</v>
          </cell>
          <cell r="E4556" t="str">
            <v>Brodeur(Bernard)</v>
          </cell>
          <cell r="F4556" t="str">
            <v>222, Pied de la Côte</v>
          </cell>
          <cell r="G4556" t="str">
            <v>Maskinongé</v>
          </cell>
          <cell r="H4556" t="str">
            <v>J0K1N0</v>
          </cell>
          <cell r="I4556">
            <v>819</v>
          </cell>
          <cell r="J4556">
            <v>2272753</v>
          </cell>
          <cell r="K4556">
            <v>39</v>
          </cell>
          <cell r="M4556">
            <v>39</v>
          </cell>
        </row>
        <row r="4557">
          <cell r="A4557">
            <v>1966837</v>
          </cell>
          <cell r="B4557" t="str">
            <v>03</v>
          </cell>
          <cell r="C4557" t="str">
            <v>Capitale-Nationale</v>
          </cell>
          <cell r="D4557" t="str">
            <v>Bercier Daniel, Suzanne et Lepire Réjean</v>
          </cell>
          <cell r="E4557" t="str">
            <v>Bercier(Daniel)</v>
          </cell>
          <cell r="F4557" t="str">
            <v>208, chemin Lomer</v>
          </cell>
          <cell r="G4557" t="str">
            <v>Neuville</v>
          </cell>
          <cell r="H4557" t="str">
            <v>G0A2R0</v>
          </cell>
          <cell r="I4557">
            <v>418</v>
          </cell>
          <cell r="J4557">
            <v>8421744</v>
          </cell>
          <cell r="K4557">
            <v>18</v>
          </cell>
        </row>
        <row r="4558">
          <cell r="A4558">
            <v>1966951</v>
          </cell>
          <cell r="B4558" t="str">
            <v>16</v>
          </cell>
          <cell r="C4558" t="str">
            <v>Montérégie</v>
          </cell>
          <cell r="D4558" t="str">
            <v>Boulé Chantal et Châtelain Dominic</v>
          </cell>
          <cell r="F4558" t="str">
            <v>917, route 222</v>
          </cell>
          <cell r="G4558" t="str">
            <v>Roxton Falls</v>
          </cell>
          <cell r="H4558" t="str">
            <v>J0H1E0</v>
          </cell>
          <cell r="I4558">
            <v>450</v>
          </cell>
          <cell r="J4558">
            <v>5482900</v>
          </cell>
          <cell r="K4558">
            <v>11</v>
          </cell>
          <cell r="M4558">
            <v>24</v>
          </cell>
        </row>
        <row r="4559">
          <cell r="A4559">
            <v>1967017</v>
          </cell>
          <cell r="B4559" t="str">
            <v>05</v>
          </cell>
          <cell r="C4559" t="str">
            <v>Estrie</v>
          </cell>
          <cell r="D4559" t="str">
            <v>9139-2480 Québec inc.</v>
          </cell>
          <cell r="E4559" t="str">
            <v>Samson(Gilles)</v>
          </cell>
          <cell r="F4559" t="str">
            <v>1256, chemin du Rang 6</v>
          </cell>
          <cell r="G4559" t="str">
            <v>Sherbrooke</v>
          </cell>
          <cell r="H4559" t="str">
            <v>J1C0H8</v>
          </cell>
          <cell r="I4559">
            <v>819</v>
          </cell>
          <cell r="J4559">
            <v>8202423</v>
          </cell>
          <cell r="K4559">
            <v>15</v>
          </cell>
          <cell r="M4559">
            <v>15</v>
          </cell>
        </row>
        <row r="4560">
          <cell r="A4560">
            <v>1967991</v>
          </cell>
          <cell r="B4560" t="str">
            <v>07</v>
          </cell>
          <cell r="C4560" t="str">
            <v>Outaouais</v>
          </cell>
          <cell r="D4560" t="str">
            <v>Valérie Michaud &amp; Kevin Mansey</v>
          </cell>
          <cell r="F4560" t="str">
            <v>1920, chemin de la Montagne</v>
          </cell>
          <cell r="G4560" t="str">
            <v>Pontiac</v>
          </cell>
          <cell r="H4560" t="str">
            <v>J0X2G0</v>
          </cell>
          <cell r="I4560">
            <v>819</v>
          </cell>
          <cell r="J4560">
            <v>4552729</v>
          </cell>
          <cell r="K4560">
            <v>14</v>
          </cell>
          <cell r="L4560">
            <v>641</v>
          </cell>
          <cell r="M4560">
            <v>19</v>
          </cell>
          <cell r="N4560">
            <v>1021</v>
          </cell>
        </row>
        <row r="4561">
          <cell r="A4561">
            <v>1968056</v>
          </cell>
          <cell r="B4561" t="str">
            <v>03</v>
          </cell>
          <cell r="C4561" t="str">
            <v>Capitale-Nationale</v>
          </cell>
          <cell r="D4561" t="str">
            <v>Tremblay(Denis)</v>
          </cell>
          <cell r="F4561" t="str">
            <v>174, rue Notre-Dame</v>
          </cell>
          <cell r="G4561" t="str">
            <v>Notre-Dame-des-Monts</v>
          </cell>
          <cell r="H4561" t="str">
            <v>G0T1L0</v>
          </cell>
          <cell r="I4561">
            <v>418</v>
          </cell>
          <cell r="J4561">
            <v>4394963</v>
          </cell>
          <cell r="K4561">
            <v>14</v>
          </cell>
          <cell r="L4561">
            <v>268</v>
          </cell>
          <cell r="M4561">
            <v>15</v>
          </cell>
          <cell r="N4561">
            <v>268</v>
          </cell>
        </row>
        <row r="4562">
          <cell r="A4562">
            <v>1968494</v>
          </cell>
          <cell r="B4562" t="str">
            <v>12</v>
          </cell>
          <cell r="C4562" t="str">
            <v>Chaudière-Appalaches</v>
          </cell>
          <cell r="D4562" t="str">
            <v>COOP 1527936 Michel Fortin</v>
          </cell>
          <cell r="F4562" t="str">
            <v>316, rang St-Antoine</v>
          </cell>
          <cell r="G4562" t="str">
            <v>Sainte-Marguerite (de Beauce)</v>
          </cell>
          <cell r="H4562" t="str">
            <v>G0S2X0</v>
          </cell>
          <cell r="I4562">
            <v>0</v>
          </cell>
          <cell r="J4562">
            <v>0</v>
          </cell>
          <cell r="K4562">
            <v>63</v>
          </cell>
          <cell r="M4562">
            <v>23</v>
          </cell>
        </row>
        <row r="4563">
          <cell r="A4563">
            <v>1968650</v>
          </cell>
          <cell r="B4563" t="str">
            <v>17</v>
          </cell>
          <cell r="C4563" t="str">
            <v>Centre-du-Québec</v>
          </cell>
          <cell r="D4563" t="str">
            <v>Ferme Demaicca S.E.N.C.</v>
          </cell>
          <cell r="E4563" t="str">
            <v>Larochelle(Denis Lemay et Manon)</v>
          </cell>
          <cell r="F4563" t="str">
            <v>2, rang 2</v>
          </cell>
          <cell r="G4563" t="str">
            <v>Warwick</v>
          </cell>
          <cell r="H4563" t="str">
            <v>J0A1M0</v>
          </cell>
          <cell r="I4563">
            <v>819</v>
          </cell>
          <cell r="J4563">
            <v>3586772</v>
          </cell>
          <cell r="K4563">
            <v>39</v>
          </cell>
          <cell r="L4563">
            <v>866</v>
          </cell>
          <cell r="M4563">
            <v>42</v>
          </cell>
          <cell r="N4563">
            <v>10145</v>
          </cell>
        </row>
        <row r="4564">
          <cell r="A4564">
            <v>1969021</v>
          </cell>
          <cell r="B4564" t="str">
            <v>02</v>
          </cell>
          <cell r="C4564" t="str">
            <v>Saguenay-Lac-Saint-Jean</v>
          </cell>
          <cell r="D4564" t="str">
            <v>Ranch de la Gare inc.</v>
          </cell>
          <cell r="E4564" t="str">
            <v>Gilbert(Claude)</v>
          </cell>
          <cell r="F4564" t="str">
            <v>107, Grand Rang sud</v>
          </cell>
          <cell r="G4564" t="str">
            <v>Albanel</v>
          </cell>
          <cell r="H4564" t="str">
            <v>G8M3L7</v>
          </cell>
          <cell r="I4564">
            <v>418</v>
          </cell>
          <cell r="J4564">
            <v>2795927</v>
          </cell>
          <cell r="K4564">
            <v>80</v>
          </cell>
          <cell r="L4564">
            <v>7780</v>
          </cell>
          <cell r="M4564">
            <v>90</v>
          </cell>
        </row>
        <row r="4565">
          <cell r="A4565">
            <v>1969153</v>
          </cell>
          <cell r="B4565" t="str">
            <v>01</v>
          </cell>
          <cell r="C4565" t="str">
            <v>Bas-Saint-Laurent</v>
          </cell>
          <cell r="D4565" t="str">
            <v>COOP 0928622 Ferme Labrie E.B.Y. inc.</v>
          </cell>
          <cell r="E4565" t="str">
            <v>Labrie(Yvon)</v>
          </cell>
          <cell r="F4565" t="str">
            <v>61 rang Hauteville</v>
          </cell>
          <cell r="G4565" t="str">
            <v>Saint-Denis (de Kamouraska)</v>
          </cell>
          <cell r="H4565" t="str">
            <v>G0L2R0</v>
          </cell>
          <cell r="I4565">
            <v>0</v>
          </cell>
          <cell r="J4565">
            <v>0</v>
          </cell>
          <cell r="K4565">
            <v>15</v>
          </cell>
          <cell r="M4565">
            <v>15</v>
          </cell>
        </row>
        <row r="4566">
          <cell r="A4566">
            <v>1969286</v>
          </cell>
          <cell r="B4566" t="str">
            <v>01</v>
          </cell>
          <cell r="C4566" t="str">
            <v>Bas-Saint-Laurent</v>
          </cell>
          <cell r="D4566" t="str">
            <v>COOP 0928622 Carmont Ouellet</v>
          </cell>
          <cell r="E4566" t="str">
            <v>Ouellet(Carmont)</v>
          </cell>
          <cell r="F4566" t="str">
            <v>61 rang Hauteville</v>
          </cell>
          <cell r="G4566" t="str">
            <v>Saint-Denis (de Kamouraska)</v>
          </cell>
          <cell r="H4566" t="str">
            <v>G0L2R0</v>
          </cell>
          <cell r="I4566">
            <v>0</v>
          </cell>
          <cell r="J4566">
            <v>0</v>
          </cell>
          <cell r="K4566">
            <v>10</v>
          </cell>
        </row>
        <row r="4567">
          <cell r="A4567">
            <v>1970045</v>
          </cell>
          <cell r="B4567" t="str">
            <v>15</v>
          </cell>
          <cell r="C4567" t="str">
            <v>Laurentides</v>
          </cell>
          <cell r="D4567" t="str">
            <v>Lachaine(Guillaume)</v>
          </cell>
          <cell r="F4567" t="str">
            <v>228, 7ième Rue</v>
          </cell>
          <cell r="G4567" t="str">
            <v>Ferme-Neuve</v>
          </cell>
          <cell r="H4567" t="str">
            <v>J0W1C0</v>
          </cell>
          <cell r="I4567">
            <v>819</v>
          </cell>
          <cell r="J4567">
            <v>5872726</v>
          </cell>
          <cell r="K4567">
            <v>15</v>
          </cell>
          <cell r="M4567">
            <v>22</v>
          </cell>
          <cell r="N4567">
            <v>2336</v>
          </cell>
        </row>
        <row r="4568">
          <cell r="A4568">
            <v>1970086</v>
          </cell>
          <cell r="B4568" t="str">
            <v>10</v>
          </cell>
          <cell r="C4568" t="str">
            <v>Nord-du-Québec</v>
          </cell>
          <cell r="D4568" t="str">
            <v>COOP 1499904 Cindy Ouellette</v>
          </cell>
          <cell r="F4568" t="str">
            <v>263, 1re Avenue Ouest</v>
          </cell>
          <cell r="G4568" t="str">
            <v>Amos</v>
          </cell>
          <cell r="H4568" t="str">
            <v>J9T1V1</v>
          </cell>
          <cell r="I4568">
            <v>0</v>
          </cell>
          <cell r="J4568">
            <v>0</v>
          </cell>
          <cell r="K4568">
            <v>1</v>
          </cell>
        </row>
        <row r="4569">
          <cell r="A4569">
            <v>1970136</v>
          </cell>
          <cell r="B4569" t="str">
            <v>16</v>
          </cell>
          <cell r="C4569" t="str">
            <v>Montérégie</v>
          </cell>
          <cell r="D4569" t="str">
            <v>Arsenault Natalie et Mekkelholt Luc</v>
          </cell>
          <cell r="F4569" t="str">
            <v>275, chemin Alberton</v>
          </cell>
          <cell r="G4569" t="str">
            <v>Saint-Bernard-de-Lacolle</v>
          </cell>
          <cell r="H4569" t="str">
            <v>J0J1V0</v>
          </cell>
          <cell r="I4569">
            <v>450</v>
          </cell>
          <cell r="J4569">
            <v>2472584</v>
          </cell>
          <cell r="K4569">
            <v>20</v>
          </cell>
          <cell r="M4569">
            <v>22</v>
          </cell>
        </row>
        <row r="4570">
          <cell r="A4570">
            <v>1970433</v>
          </cell>
          <cell r="B4570" t="str">
            <v>16</v>
          </cell>
          <cell r="C4570" t="str">
            <v>Montérégie</v>
          </cell>
          <cell r="D4570" t="str">
            <v>Stoddard, Dick and Kirk</v>
          </cell>
          <cell r="F4570" t="str">
            <v>C.P. 20</v>
          </cell>
          <cell r="G4570" t="str">
            <v>Waterloo</v>
          </cell>
          <cell r="H4570" t="str">
            <v>J0E2N0</v>
          </cell>
          <cell r="I4570">
            <v>450</v>
          </cell>
          <cell r="J4570">
            <v>2431762</v>
          </cell>
          <cell r="K4570">
            <v>38</v>
          </cell>
          <cell r="L4570">
            <v>13217</v>
          </cell>
          <cell r="M4570">
            <v>33</v>
          </cell>
          <cell r="N4570">
            <v>2982</v>
          </cell>
        </row>
        <row r="4571">
          <cell r="A4571">
            <v>1970508</v>
          </cell>
          <cell r="B4571" t="str">
            <v>17</v>
          </cell>
          <cell r="C4571" t="str">
            <v>Centre-du-Québec</v>
          </cell>
          <cell r="D4571" t="str">
            <v>Ferme Laro</v>
          </cell>
          <cell r="E4571" t="str">
            <v>Lacharité(Nancy)</v>
          </cell>
          <cell r="F4571" t="str">
            <v>270, Haut-de-l'Ile</v>
          </cell>
          <cell r="G4571" t="str">
            <v>Saint-Léonard-d'Aston</v>
          </cell>
          <cell r="H4571" t="str">
            <v>J0C1M0</v>
          </cell>
          <cell r="I4571">
            <v>819</v>
          </cell>
          <cell r="J4571">
            <v>3993131</v>
          </cell>
          <cell r="K4571">
            <v>11</v>
          </cell>
          <cell r="L4571">
            <v>1076</v>
          </cell>
          <cell r="M4571">
            <v>15</v>
          </cell>
          <cell r="N4571">
            <v>1824</v>
          </cell>
        </row>
        <row r="4572">
          <cell r="A4572">
            <v>1970557</v>
          </cell>
          <cell r="B4572" t="str">
            <v>16</v>
          </cell>
          <cell r="C4572" t="str">
            <v>Montérégie</v>
          </cell>
          <cell r="D4572" t="str">
            <v>Rhicard John &amp; Helen</v>
          </cell>
          <cell r="F4572" t="str">
            <v>99, Bailey Road</v>
          </cell>
          <cell r="G4572" t="str">
            <v>Bolton-Ouest</v>
          </cell>
          <cell r="H4572" t="str">
            <v>J0E2T0</v>
          </cell>
          <cell r="I4572">
            <v>450</v>
          </cell>
          <cell r="J4572">
            <v>2421685</v>
          </cell>
          <cell r="K4572">
            <v>15</v>
          </cell>
          <cell r="M4572">
            <v>20</v>
          </cell>
        </row>
        <row r="4573">
          <cell r="A4573">
            <v>1970748</v>
          </cell>
          <cell r="B4573" t="str">
            <v>07</v>
          </cell>
          <cell r="C4573" t="str">
            <v>Outaouais</v>
          </cell>
          <cell r="D4573" t="str">
            <v>Auclair(Hélène)</v>
          </cell>
          <cell r="F4573" t="str">
            <v>36, rue De Rouen</v>
          </cell>
          <cell r="G4573" t="str">
            <v>Gatineau</v>
          </cell>
          <cell r="H4573" t="str">
            <v>J8T1G8</v>
          </cell>
          <cell r="I4573">
            <v>819</v>
          </cell>
          <cell r="J4573">
            <v>2431774</v>
          </cell>
          <cell r="K4573">
            <v>11</v>
          </cell>
          <cell r="L4573">
            <v>1162</v>
          </cell>
          <cell r="M4573">
            <v>19</v>
          </cell>
          <cell r="N4573">
            <v>1653</v>
          </cell>
        </row>
        <row r="4574">
          <cell r="A4574">
            <v>1971209</v>
          </cell>
          <cell r="B4574" t="str">
            <v>05</v>
          </cell>
          <cell r="C4574" t="str">
            <v>Estrie</v>
          </cell>
          <cell r="D4574" t="str">
            <v>Charland Caroline et Lizée Sylvain</v>
          </cell>
          <cell r="F4574" t="str">
            <v>536, rang 7</v>
          </cell>
          <cell r="G4574" t="str">
            <v>Saint-Claude</v>
          </cell>
          <cell r="H4574" t="str">
            <v>J1S2L5</v>
          </cell>
          <cell r="I4574">
            <v>819</v>
          </cell>
          <cell r="J4574">
            <v>8457209</v>
          </cell>
          <cell r="K4574">
            <v>19</v>
          </cell>
          <cell r="L4574">
            <v>3403</v>
          </cell>
          <cell r="M4574">
            <v>19</v>
          </cell>
          <cell r="N4574">
            <v>2948</v>
          </cell>
        </row>
        <row r="4575">
          <cell r="A4575">
            <v>1971233</v>
          </cell>
          <cell r="B4575" t="str">
            <v>04</v>
          </cell>
          <cell r="C4575" t="str">
            <v>Mauricie</v>
          </cell>
          <cell r="D4575" t="str">
            <v>COOP 0969196 Jacques Therriault</v>
          </cell>
          <cell r="F4575" t="str">
            <v>420, rang St-Joseph</v>
          </cell>
          <cell r="G4575" t="str">
            <v>Saint-Adelphe</v>
          </cell>
          <cell r="H4575" t="str">
            <v>G0X2G0</v>
          </cell>
          <cell r="I4575">
            <v>418</v>
          </cell>
          <cell r="J4575">
            <v>3654162</v>
          </cell>
          <cell r="K4575">
            <v>6</v>
          </cell>
          <cell r="M4575">
            <v>6</v>
          </cell>
        </row>
        <row r="4576">
          <cell r="A4576">
            <v>1971456</v>
          </cell>
          <cell r="B4576" t="str">
            <v>05</v>
          </cell>
          <cell r="C4576" t="str">
            <v>Estrie</v>
          </cell>
          <cell r="D4576" t="str">
            <v>Les entreprises North Hill S.E.N.C.</v>
          </cell>
          <cell r="E4576" t="str">
            <v>Whalen(Trudy Beaton Steven)</v>
          </cell>
          <cell r="F4576" t="str">
            <v>3, ch. North Hill</v>
          </cell>
          <cell r="G4576" t="str">
            <v>Lingwick</v>
          </cell>
          <cell r="H4576" t="str">
            <v>J0B2Z0</v>
          </cell>
          <cell r="I4576">
            <v>819</v>
          </cell>
          <cell r="J4576">
            <v>8775461</v>
          </cell>
          <cell r="K4576">
            <v>103</v>
          </cell>
          <cell r="L4576">
            <v>11211</v>
          </cell>
          <cell r="M4576">
            <v>95</v>
          </cell>
          <cell r="N4576">
            <v>5632</v>
          </cell>
        </row>
        <row r="4577">
          <cell r="A4577">
            <v>1971530</v>
          </cell>
          <cell r="B4577" t="str">
            <v>07</v>
          </cell>
          <cell r="C4577" t="str">
            <v>Outaouais</v>
          </cell>
          <cell r="D4577" t="str">
            <v>Beattie(Grace Elsie)</v>
          </cell>
          <cell r="F4577" t="str">
            <v>C53 Proven Line, R.R. 5</v>
          </cell>
          <cell r="G4577" t="str">
            <v>Shawville</v>
          </cell>
          <cell r="H4577" t="str">
            <v>J0X2Y0</v>
          </cell>
          <cell r="I4577">
            <v>819</v>
          </cell>
          <cell r="J4577">
            <v>6475852</v>
          </cell>
          <cell r="K4577">
            <v>191</v>
          </cell>
          <cell r="L4577">
            <v>9742</v>
          </cell>
          <cell r="M4577">
            <v>185</v>
          </cell>
          <cell r="N4577">
            <v>36855</v>
          </cell>
        </row>
        <row r="4578">
          <cell r="A4578">
            <v>1971597</v>
          </cell>
          <cell r="B4578" t="str">
            <v>08</v>
          </cell>
          <cell r="C4578" t="str">
            <v>Abitibi-Témiscamingue</v>
          </cell>
          <cell r="D4578" t="str">
            <v>Rannou(Denise)</v>
          </cell>
          <cell r="F4578" t="str">
            <v>1427, chemin de la Baie Trépanier</v>
          </cell>
          <cell r="G4578" t="str">
            <v>Duhamel-Ouest</v>
          </cell>
          <cell r="H4578" t="str">
            <v>J9V1E8</v>
          </cell>
          <cell r="I4578">
            <v>819</v>
          </cell>
          <cell r="J4578">
            <v>6220588</v>
          </cell>
          <cell r="K4578">
            <v>47</v>
          </cell>
          <cell r="L4578">
            <v>13283</v>
          </cell>
          <cell r="M4578">
            <v>46</v>
          </cell>
          <cell r="N4578">
            <v>12885</v>
          </cell>
        </row>
        <row r="4579">
          <cell r="A4579">
            <v>1971613</v>
          </cell>
          <cell r="B4579" t="str">
            <v>07</v>
          </cell>
          <cell r="C4579" t="str">
            <v>Outaouais</v>
          </cell>
          <cell r="D4579" t="str">
            <v>Sullivan(Patrick)</v>
          </cell>
          <cell r="F4579" t="str">
            <v>341, chemin Marks</v>
          </cell>
          <cell r="G4579" t="str">
            <v>Gracefield</v>
          </cell>
          <cell r="H4579" t="str">
            <v>J0X1W0</v>
          </cell>
          <cell r="I4579">
            <v>819</v>
          </cell>
          <cell r="J4579">
            <v>4631089</v>
          </cell>
          <cell r="K4579">
            <v>13</v>
          </cell>
          <cell r="L4579">
            <v>283</v>
          </cell>
          <cell r="M4579">
            <v>15</v>
          </cell>
          <cell r="N4579">
            <v>1063</v>
          </cell>
        </row>
        <row r="4580">
          <cell r="A4580">
            <v>1971886</v>
          </cell>
          <cell r="B4580" t="str">
            <v>01</v>
          </cell>
          <cell r="C4580" t="str">
            <v>Bas-Saint-Laurent</v>
          </cell>
          <cell r="D4580" t="str">
            <v>COOP 1787001 Les Élevages JMS inc.</v>
          </cell>
          <cell r="E4580" t="str">
            <v>Fortin(Sylvie Bouffard et Jacques)</v>
          </cell>
          <cell r="F4580" t="str">
            <v>129, rue Saint-Jean</v>
          </cell>
          <cell r="G4580" t="str">
            <v>Amqui</v>
          </cell>
          <cell r="H4580" t="str">
            <v>G5J2X6</v>
          </cell>
          <cell r="I4580">
            <v>0</v>
          </cell>
          <cell r="J4580">
            <v>0</v>
          </cell>
          <cell r="M4580">
            <v>21</v>
          </cell>
        </row>
        <row r="4581">
          <cell r="A4581">
            <v>1972199</v>
          </cell>
          <cell r="B4581" t="str">
            <v>16</v>
          </cell>
          <cell r="C4581" t="str">
            <v>Montérégie</v>
          </cell>
          <cell r="D4581" t="str">
            <v>École du 3e rang Vignoble et cidrerie</v>
          </cell>
          <cell r="F4581" t="str">
            <v>511, 3e Rang Est</v>
          </cell>
          <cell r="G4581" t="str">
            <v>Saint-Joachim-de-Shefford</v>
          </cell>
          <cell r="H4581" t="str">
            <v>J0E2G0</v>
          </cell>
          <cell r="I4581">
            <v>450</v>
          </cell>
          <cell r="J4581">
            <v>5394627</v>
          </cell>
          <cell r="K4581">
            <v>12</v>
          </cell>
          <cell r="L4581">
            <v>2801</v>
          </cell>
          <cell r="M4581">
            <v>16</v>
          </cell>
          <cell r="N4581">
            <v>3790</v>
          </cell>
        </row>
        <row r="4582">
          <cell r="A4582">
            <v>1972413</v>
          </cell>
          <cell r="B4582" t="str">
            <v>05</v>
          </cell>
          <cell r="C4582" t="str">
            <v>Estrie</v>
          </cell>
          <cell r="D4582" t="str">
            <v>Ranch St-Hubert inc.</v>
          </cell>
          <cell r="E4582" t="str">
            <v>Ager(Dominic)</v>
          </cell>
          <cell r="F4582" t="str">
            <v>890, chemin Saint-Jacques</v>
          </cell>
          <cell r="G4582" t="str">
            <v>Saint-Herménégilde</v>
          </cell>
          <cell r="H4582" t="str">
            <v>J0B2W0</v>
          </cell>
          <cell r="I4582">
            <v>819</v>
          </cell>
          <cell r="J4582">
            <v>8490568</v>
          </cell>
          <cell r="K4582">
            <v>25</v>
          </cell>
          <cell r="L4582">
            <v>739</v>
          </cell>
          <cell r="M4582">
            <v>30</v>
          </cell>
          <cell r="N4582">
            <v>1040</v>
          </cell>
        </row>
        <row r="4583">
          <cell r="A4583">
            <v>1972744</v>
          </cell>
          <cell r="B4583" t="str">
            <v>07</v>
          </cell>
          <cell r="C4583" t="str">
            <v>Outaouais</v>
          </cell>
          <cell r="D4583" t="str">
            <v>Clifton Wallace &amp; Kathleen Stanley</v>
          </cell>
          <cell r="F4583" t="str">
            <v>256, chemin des Érables</v>
          </cell>
          <cell r="G4583" t="str">
            <v>La Pèche</v>
          </cell>
          <cell r="H4583" t="str">
            <v>J0X1A0</v>
          </cell>
          <cell r="I4583">
            <v>819</v>
          </cell>
          <cell r="J4583">
            <v>4592421</v>
          </cell>
          <cell r="K4583">
            <v>25</v>
          </cell>
          <cell r="M4583">
            <v>26</v>
          </cell>
        </row>
        <row r="4584">
          <cell r="A4584">
            <v>1973072</v>
          </cell>
          <cell r="B4584" t="str">
            <v>12</v>
          </cell>
          <cell r="C4584" t="str">
            <v>Chaudière-Appalaches</v>
          </cell>
          <cell r="D4584" t="str">
            <v>Ferme Vicain SENC</v>
          </cell>
          <cell r="E4584" t="str">
            <v>Grondin(Vicky)</v>
          </cell>
          <cell r="F4584" t="str">
            <v>294, route 271</v>
          </cell>
          <cell r="G4584" t="str">
            <v>Saint-Éphrem-de-Beauce</v>
          </cell>
          <cell r="H4584" t="str">
            <v>G0M1R0</v>
          </cell>
          <cell r="I4584">
            <v>418</v>
          </cell>
          <cell r="J4584">
            <v>4842703</v>
          </cell>
          <cell r="K4584">
            <v>46</v>
          </cell>
          <cell r="L4584">
            <v>13067</v>
          </cell>
          <cell r="M4584">
            <v>47</v>
          </cell>
          <cell r="N4584">
            <v>11711</v>
          </cell>
        </row>
        <row r="4585">
          <cell r="A4585">
            <v>1973080</v>
          </cell>
          <cell r="B4585" t="str">
            <v>14</v>
          </cell>
          <cell r="C4585" t="str">
            <v>Lanaudière</v>
          </cell>
          <cell r="D4585" t="str">
            <v>Bovins Lanorois inc.</v>
          </cell>
          <cell r="E4585" t="str">
            <v>Longpré(Eric)</v>
          </cell>
          <cell r="F4585" t="str">
            <v>410, Chemin Joliette</v>
          </cell>
          <cell r="G4585" t="str">
            <v>Lanoraie</v>
          </cell>
          <cell r="H4585" t="str">
            <v>J0K1E0</v>
          </cell>
          <cell r="I4585">
            <v>450</v>
          </cell>
          <cell r="J4585">
            <v>8871924</v>
          </cell>
          <cell r="K4585">
            <v>35</v>
          </cell>
          <cell r="L4585">
            <v>2211</v>
          </cell>
        </row>
        <row r="4586">
          <cell r="A4586">
            <v>1973387</v>
          </cell>
          <cell r="B4586" t="str">
            <v>05</v>
          </cell>
          <cell r="C4586" t="str">
            <v>Estrie</v>
          </cell>
          <cell r="D4586" t="str">
            <v>Temps d'arrêt Spa Relais Détente inc.</v>
          </cell>
          <cell r="F4586" t="str">
            <v>445, chemin du Lac Miller</v>
          </cell>
          <cell r="G4586" t="str">
            <v>Racine</v>
          </cell>
          <cell r="H4586" t="str">
            <v>J0E1Y0</v>
          </cell>
          <cell r="I4586">
            <v>450</v>
          </cell>
          <cell r="J4586">
            <v>5325996</v>
          </cell>
          <cell r="K4586">
            <v>25</v>
          </cell>
          <cell r="L4586">
            <v>4358</v>
          </cell>
          <cell r="M4586">
            <v>24</v>
          </cell>
          <cell r="N4586">
            <v>3010</v>
          </cell>
        </row>
        <row r="4587">
          <cell r="A4587">
            <v>1974021</v>
          </cell>
          <cell r="B4587" t="str">
            <v>14</v>
          </cell>
          <cell r="C4587" t="str">
            <v>Lanaudière</v>
          </cell>
          <cell r="D4587" t="str">
            <v>Malo(Marie-Claude)</v>
          </cell>
          <cell r="F4587" t="str">
            <v>1120, rang Kildare</v>
          </cell>
          <cell r="G4587" t="str">
            <v>Saint-Ambroise-de-Kildare</v>
          </cell>
          <cell r="H4587" t="str">
            <v>J0K1C0</v>
          </cell>
          <cell r="I4587">
            <v>450</v>
          </cell>
          <cell r="J4587">
            <v>7602044</v>
          </cell>
          <cell r="K4587">
            <v>48</v>
          </cell>
          <cell r="L4587">
            <v>1579</v>
          </cell>
          <cell r="M4587">
            <v>36</v>
          </cell>
          <cell r="N4587">
            <v>6446</v>
          </cell>
        </row>
        <row r="4588">
          <cell r="A4588">
            <v>1974286</v>
          </cell>
          <cell r="B4588" t="str">
            <v>08</v>
          </cell>
          <cell r="C4588" t="str">
            <v>Abitibi-Témiscamingue</v>
          </cell>
          <cell r="D4588" t="str">
            <v>Ferme MYS, S.E.N.C.</v>
          </cell>
          <cell r="F4588" t="str">
            <v>272, route 111 Ouest</v>
          </cell>
          <cell r="G4588" t="str">
            <v>Launay</v>
          </cell>
          <cell r="H4588" t="str">
            <v>J0Y1W0</v>
          </cell>
          <cell r="I4588">
            <v>819</v>
          </cell>
          <cell r="J4588">
            <v>7963258</v>
          </cell>
          <cell r="K4588">
            <v>28</v>
          </cell>
          <cell r="L4588">
            <v>4722</v>
          </cell>
          <cell r="M4588">
            <v>26</v>
          </cell>
          <cell r="N4588">
            <v>680</v>
          </cell>
        </row>
        <row r="4589">
          <cell r="A4589">
            <v>1974302</v>
          </cell>
          <cell r="B4589" t="str">
            <v>15</v>
          </cell>
          <cell r="C4589" t="str">
            <v>Laurentides</v>
          </cell>
          <cell r="D4589" t="str">
            <v>Quintal(William)</v>
          </cell>
          <cell r="E4589" t="str">
            <v>Quintal(William)</v>
          </cell>
          <cell r="F4589" t="str">
            <v>233, Route 311</v>
          </cell>
          <cell r="G4589" t="str">
            <v>Lac-Saint-Paul</v>
          </cell>
          <cell r="H4589" t="str">
            <v>J0W1K0</v>
          </cell>
          <cell r="I4589">
            <v>819</v>
          </cell>
          <cell r="J4589">
            <v>5872446</v>
          </cell>
          <cell r="K4589">
            <v>34</v>
          </cell>
          <cell r="L4589">
            <v>4846</v>
          </cell>
          <cell r="M4589">
            <v>35</v>
          </cell>
          <cell r="N4589">
            <v>4846</v>
          </cell>
        </row>
        <row r="4590">
          <cell r="A4590">
            <v>1975523</v>
          </cell>
          <cell r="B4590" t="str">
            <v>16</v>
          </cell>
          <cell r="C4590" t="str">
            <v>Montérégie</v>
          </cell>
          <cell r="D4590" t="str">
            <v>Les Prés de la Marjolaine S.E.N.C.</v>
          </cell>
          <cell r="E4590" t="str">
            <v>Dubé(Marjolaine)</v>
          </cell>
          <cell r="F4590" t="str">
            <v>193, Route 202</v>
          </cell>
          <cell r="G4590" t="str">
            <v>Hemmingford</v>
          </cell>
          <cell r="H4590" t="str">
            <v>J0L1H0</v>
          </cell>
          <cell r="I4590">
            <v>450</v>
          </cell>
          <cell r="J4590">
            <v>2473449</v>
          </cell>
          <cell r="K4590">
            <v>37</v>
          </cell>
          <cell r="L4590">
            <v>1905</v>
          </cell>
          <cell r="M4590">
            <v>37</v>
          </cell>
          <cell r="N4590">
            <v>4990</v>
          </cell>
        </row>
        <row r="4591">
          <cell r="A4591">
            <v>1976513</v>
          </cell>
          <cell r="B4591" t="str">
            <v>12</v>
          </cell>
          <cell r="C4591" t="str">
            <v>Chaudière-Appalaches</v>
          </cell>
          <cell r="D4591" t="str">
            <v>COOP 1527936 Vallières Richard &amp; Sylvie Gosselin</v>
          </cell>
          <cell r="F4591" t="str">
            <v>316, rang St-Antoine</v>
          </cell>
          <cell r="G4591" t="str">
            <v>Sainte-Marguerite (de Beauce)</v>
          </cell>
          <cell r="H4591" t="str">
            <v>G0S2X0</v>
          </cell>
          <cell r="I4591">
            <v>0</v>
          </cell>
          <cell r="J4591">
            <v>0</v>
          </cell>
          <cell r="K4591">
            <v>17</v>
          </cell>
          <cell r="M4591">
            <v>12</v>
          </cell>
        </row>
        <row r="4592">
          <cell r="A4592">
            <v>1976836</v>
          </cell>
          <cell r="B4592" t="str">
            <v>07</v>
          </cell>
          <cell r="C4592" t="str">
            <v>Outaouais</v>
          </cell>
          <cell r="D4592" t="str">
            <v>Burke Burns(Gail)</v>
          </cell>
          <cell r="E4592" t="str">
            <v>Burns(Garry)</v>
          </cell>
          <cell r="F4592" t="str">
            <v>271, rang 6</v>
          </cell>
          <cell r="G4592" t="str">
            <v>Val-des-Monts</v>
          </cell>
          <cell r="H4592" t="str">
            <v>J8N7R2</v>
          </cell>
          <cell r="I4592">
            <v>819</v>
          </cell>
          <cell r="J4592">
            <v>6694431</v>
          </cell>
          <cell r="K4592">
            <v>35</v>
          </cell>
          <cell r="L4592">
            <v>1384</v>
          </cell>
          <cell r="M4592">
            <v>30</v>
          </cell>
          <cell r="N4592">
            <v>2122</v>
          </cell>
        </row>
        <row r="4593">
          <cell r="A4593">
            <v>1976984</v>
          </cell>
          <cell r="B4593" t="str">
            <v>12</v>
          </cell>
          <cell r="C4593" t="str">
            <v>Chaudière-Appalaches</v>
          </cell>
          <cell r="D4593" t="str">
            <v>Lizotte(Marc-André)</v>
          </cell>
          <cell r="F4593" t="str">
            <v>98,12ième avenue #9</v>
          </cell>
          <cell r="G4593" t="str">
            <v>La Pocatière</v>
          </cell>
          <cell r="H4593" t="str">
            <v>G0R1Z0</v>
          </cell>
          <cell r="I4593">
            <v>418</v>
          </cell>
          <cell r="J4593">
            <v>8564344</v>
          </cell>
          <cell r="K4593">
            <v>17</v>
          </cell>
          <cell r="L4593">
            <v>2730</v>
          </cell>
          <cell r="M4593">
            <v>20</v>
          </cell>
          <cell r="N4593">
            <v>3484</v>
          </cell>
        </row>
        <row r="4594">
          <cell r="A4594">
            <v>1976992</v>
          </cell>
          <cell r="B4594" t="str">
            <v>07</v>
          </cell>
          <cell r="C4594" t="str">
            <v>Outaouais</v>
          </cell>
          <cell r="D4594" t="str">
            <v>Benoit(Marie)</v>
          </cell>
          <cell r="F4594" t="str">
            <v>8, Montée des Érables</v>
          </cell>
          <cell r="G4594" t="str">
            <v>L'Ile-du-Grand-Calumet</v>
          </cell>
          <cell r="H4594" t="str">
            <v>J0X1J0</v>
          </cell>
          <cell r="I4594">
            <v>819</v>
          </cell>
          <cell r="J4594">
            <v>6482483</v>
          </cell>
          <cell r="K4594">
            <v>72</v>
          </cell>
          <cell r="M4594">
            <v>75</v>
          </cell>
        </row>
        <row r="4595">
          <cell r="A4595">
            <v>1977115</v>
          </cell>
          <cell r="B4595" t="str">
            <v>07</v>
          </cell>
          <cell r="C4595" t="str">
            <v>Outaouais</v>
          </cell>
          <cell r="D4595" t="str">
            <v>Frehner(Michael J.)</v>
          </cell>
          <cell r="F4595" t="str">
            <v>1236, rang Ste-Madeleine</v>
          </cell>
          <cell r="G4595" t="str">
            <v>Notre-Dame-de-la-Paix</v>
          </cell>
          <cell r="H4595" t="str">
            <v>J0V1P0</v>
          </cell>
          <cell r="I4595">
            <v>819</v>
          </cell>
          <cell r="J4595">
            <v>3191436</v>
          </cell>
          <cell r="K4595">
            <v>11</v>
          </cell>
          <cell r="M4595">
            <v>15</v>
          </cell>
        </row>
        <row r="4596">
          <cell r="A4596">
            <v>1977248</v>
          </cell>
          <cell r="B4596" t="str">
            <v>07</v>
          </cell>
          <cell r="C4596" t="str">
            <v>Outaouais</v>
          </cell>
          <cell r="D4596" t="str">
            <v>Sincennes(Eric)</v>
          </cell>
          <cell r="F4596" t="str">
            <v>72, chemin Eardley</v>
          </cell>
          <cell r="G4596" t="str">
            <v>La Pèche</v>
          </cell>
          <cell r="H4596" t="str">
            <v>J0X2W0</v>
          </cell>
          <cell r="I4596">
            <v>819</v>
          </cell>
          <cell r="J4596">
            <v>4562327</v>
          </cell>
          <cell r="K4596">
            <v>28</v>
          </cell>
          <cell r="M4596">
            <v>28</v>
          </cell>
        </row>
        <row r="4597">
          <cell r="A4597">
            <v>1977610</v>
          </cell>
          <cell r="B4597" t="str">
            <v>17</v>
          </cell>
          <cell r="C4597" t="str">
            <v>Centre-du-Québec</v>
          </cell>
          <cell r="D4597" t="str">
            <v>Leclair(David)</v>
          </cell>
          <cell r="F4597" t="str">
            <v>783,  7e rang</v>
          </cell>
          <cell r="G4597" t="str">
            <v>Saint-Félix-de-Kingsey</v>
          </cell>
          <cell r="H4597" t="str">
            <v>J0B2T0</v>
          </cell>
          <cell r="I4597">
            <v>819</v>
          </cell>
          <cell r="J4597">
            <v>3908144</v>
          </cell>
          <cell r="K4597">
            <v>24</v>
          </cell>
          <cell r="L4597">
            <v>2663</v>
          </cell>
          <cell r="M4597">
            <v>22</v>
          </cell>
          <cell r="N4597">
            <v>5355</v>
          </cell>
        </row>
        <row r="4598">
          <cell r="A4598">
            <v>1977875</v>
          </cell>
          <cell r="B4598" t="str">
            <v>17</v>
          </cell>
          <cell r="C4598" t="str">
            <v>Centre-du-Québec</v>
          </cell>
          <cell r="D4598" t="str">
            <v>Adam(André)</v>
          </cell>
          <cell r="F4598" t="str">
            <v>346, Rang 6 Est</v>
          </cell>
          <cell r="G4598" t="str">
            <v>Saint-Ferdinand (d'Halifax)</v>
          </cell>
          <cell r="H4598" t="str">
            <v>G0N1N0</v>
          </cell>
          <cell r="I4598">
            <v>0</v>
          </cell>
          <cell r="J4598">
            <v>0</v>
          </cell>
          <cell r="K4598">
            <v>13</v>
          </cell>
          <cell r="M4598">
            <v>15</v>
          </cell>
        </row>
        <row r="4599">
          <cell r="A4599">
            <v>1978014</v>
          </cell>
          <cell r="B4599" t="str">
            <v>07</v>
          </cell>
          <cell r="C4599" t="str">
            <v>Outaouais</v>
          </cell>
          <cell r="D4599" t="str">
            <v>Reford(David)</v>
          </cell>
          <cell r="F4599" t="str">
            <v>1299, chemin de la Montagne</v>
          </cell>
          <cell r="G4599" t="str">
            <v>Gatineau</v>
          </cell>
          <cell r="H4599" t="str">
            <v>J9J3S3</v>
          </cell>
          <cell r="I4599">
            <v>819</v>
          </cell>
          <cell r="J4599">
            <v>8273594</v>
          </cell>
          <cell r="K4599">
            <v>27</v>
          </cell>
          <cell r="L4599">
            <v>5416</v>
          </cell>
          <cell r="M4599">
            <v>28</v>
          </cell>
          <cell r="N4599">
            <v>4423</v>
          </cell>
        </row>
        <row r="4600">
          <cell r="A4600">
            <v>1978204</v>
          </cell>
          <cell r="B4600" t="str">
            <v>04</v>
          </cell>
          <cell r="C4600" t="str">
            <v>Mauricie</v>
          </cell>
          <cell r="D4600" t="str">
            <v>Vallières(Martin)</v>
          </cell>
          <cell r="F4600" t="str">
            <v>1030, rang des Pins Rouges</v>
          </cell>
          <cell r="G4600" t="str">
            <v>Saint-Alexis-des-Monts</v>
          </cell>
          <cell r="H4600" t="str">
            <v>J0K1V0</v>
          </cell>
          <cell r="I4600">
            <v>819</v>
          </cell>
          <cell r="J4600">
            <v>2653511</v>
          </cell>
          <cell r="K4600">
            <v>11</v>
          </cell>
          <cell r="M4600">
            <v>17</v>
          </cell>
          <cell r="N4600">
            <v>1363</v>
          </cell>
        </row>
        <row r="4601">
          <cell r="A4601">
            <v>1978246</v>
          </cell>
          <cell r="B4601" t="str">
            <v>12</v>
          </cell>
          <cell r="C4601" t="str">
            <v>Chaudière-Appalaches</v>
          </cell>
          <cell r="D4601" t="str">
            <v>Ferme Lacy inc.</v>
          </cell>
          <cell r="F4601" t="str">
            <v>61, rang Ste-Anne</v>
          </cell>
          <cell r="G4601" t="str">
            <v>Saint-Léon-de-Standon</v>
          </cell>
          <cell r="H4601" t="str">
            <v>G0R4L0</v>
          </cell>
          <cell r="I4601">
            <v>418</v>
          </cell>
          <cell r="J4601">
            <v>6422336</v>
          </cell>
          <cell r="K4601">
            <v>26</v>
          </cell>
          <cell r="L4601">
            <v>3968</v>
          </cell>
          <cell r="M4601">
            <v>46</v>
          </cell>
          <cell r="N4601">
            <v>6063</v>
          </cell>
        </row>
        <row r="4602">
          <cell r="A4602">
            <v>1978295</v>
          </cell>
          <cell r="B4602" t="str">
            <v>17</v>
          </cell>
          <cell r="C4602" t="str">
            <v>Centre-du-Québec</v>
          </cell>
          <cell r="D4602" t="str">
            <v>St-Pierre(Vincent)</v>
          </cell>
          <cell r="F4602" t="str">
            <v>190, rue St-Jacques</v>
          </cell>
          <cell r="G4602" t="str">
            <v>Notre-Dame-du-Bon-Conseil</v>
          </cell>
          <cell r="H4602" t="str">
            <v>J0C1A0</v>
          </cell>
          <cell r="I4602">
            <v>819</v>
          </cell>
          <cell r="J4602">
            <v>3362314</v>
          </cell>
          <cell r="M4602">
            <v>31</v>
          </cell>
          <cell r="N4602">
            <v>2182</v>
          </cell>
        </row>
        <row r="4603">
          <cell r="A4603">
            <v>1978469</v>
          </cell>
          <cell r="B4603" t="str">
            <v>16</v>
          </cell>
          <cell r="C4603" t="str">
            <v>Montérégie</v>
          </cell>
          <cell r="D4603" t="str">
            <v>Domaine Deguire inc.</v>
          </cell>
          <cell r="E4603" t="str">
            <v>Luc(Deguire,)</v>
          </cell>
          <cell r="F4603" t="str">
            <v>241, chemin de Fulford</v>
          </cell>
          <cell r="G4603" t="str">
            <v>Shefford</v>
          </cell>
          <cell r="H4603" t="str">
            <v>J2M1B2</v>
          </cell>
          <cell r="I4603">
            <v>800</v>
          </cell>
          <cell r="J4603">
            <v>5341115</v>
          </cell>
          <cell r="K4603">
            <v>11</v>
          </cell>
          <cell r="L4603">
            <v>1021</v>
          </cell>
        </row>
        <row r="4604">
          <cell r="A4604">
            <v>1978485</v>
          </cell>
          <cell r="B4604" t="str">
            <v>02</v>
          </cell>
          <cell r="C4604" t="str">
            <v>Saguenay-Lac-Saint-Jean</v>
          </cell>
          <cell r="D4604" t="str">
            <v>COOP 0969188 Denis Bouchard</v>
          </cell>
          <cell r="F4604" t="str">
            <v>440 Lac Sébastien C.P.164</v>
          </cell>
          <cell r="G4604" t="str">
            <v>Saint-David-de-Falardeau</v>
          </cell>
          <cell r="H4604" t="str">
            <v>G0V1C0</v>
          </cell>
          <cell r="I4604">
            <v>0</v>
          </cell>
          <cell r="J4604">
            <v>0</v>
          </cell>
          <cell r="K4604">
            <v>5</v>
          </cell>
          <cell r="M4604">
            <v>3</v>
          </cell>
        </row>
        <row r="4605">
          <cell r="A4605">
            <v>1978501</v>
          </cell>
          <cell r="B4605" t="str">
            <v>01</v>
          </cell>
          <cell r="C4605" t="str">
            <v>Bas-Saint-Laurent</v>
          </cell>
          <cell r="D4605" t="str">
            <v>Coulombe(Réjean)</v>
          </cell>
          <cell r="F4605" t="str">
            <v>201 rang 1 Est</v>
          </cell>
          <cell r="G4605" t="str">
            <v>Saint-Fabien</v>
          </cell>
          <cell r="H4605" t="str">
            <v>G0L2Z0</v>
          </cell>
          <cell r="I4605">
            <v>418</v>
          </cell>
          <cell r="J4605">
            <v>8692336</v>
          </cell>
          <cell r="K4605">
            <v>25</v>
          </cell>
          <cell r="L4605">
            <v>1296</v>
          </cell>
          <cell r="M4605">
            <v>30</v>
          </cell>
          <cell r="N4605">
            <v>1265</v>
          </cell>
        </row>
        <row r="4606">
          <cell r="A4606">
            <v>1978527</v>
          </cell>
          <cell r="B4606" t="str">
            <v>01</v>
          </cell>
          <cell r="C4606" t="str">
            <v>Bas-Saint-Laurent</v>
          </cell>
          <cell r="D4606" t="str">
            <v>Les Productions aux Quatre-Vents</v>
          </cell>
          <cell r="E4606" t="str">
            <v>Lavoie(Steeve Côté et Nancy)</v>
          </cell>
          <cell r="F4606" t="str">
            <v>2738 rang 5</v>
          </cell>
          <cell r="G4606" t="str">
            <v>Saint-Ulric</v>
          </cell>
          <cell r="H4606" t="str">
            <v>G0J3H0</v>
          </cell>
          <cell r="I4606">
            <v>418</v>
          </cell>
          <cell r="J4606">
            <v>7374422</v>
          </cell>
          <cell r="K4606">
            <v>147</v>
          </cell>
          <cell r="L4606">
            <v>35408</v>
          </cell>
          <cell r="M4606">
            <v>135</v>
          </cell>
          <cell r="N4606">
            <v>31752</v>
          </cell>
        </row>
        <row r="4607">
          <cell r="A4607">
            <v>1978659</v>
          </cell>
          <cell r="B4607" t="str">
            <v>08</v>
          </cell>
          <cell r="C4607" t="str">
            <v>Abitibi-Témiscamingue</v>
          </cell>
          <cell r="D4607" t="str">
            <v>Entreprises Diane D'Anjou Ltée</v>
          </cell>
          <cell r="E4607" t="str">
            <v>Duclos(Diane et Jean-Pierre)</v>
          </cell>
          <cell r="F4607" t="str">
            <v>511, Rang 5 Ouest</v>
          </cell>
          <cell r="G4607" t="str">
            <v>Latulipe-et-Gaboury</v>
          </cell>
          <cell r="H4607" t="str">
            <v>J0Z2N0</v>
          </cell>
          <cell r="I4607">
            <v>819</v>
          </cell>
          <cell r="J4607">
            <v>7472458</v>
          </cell>
          <cell r="K4607">
            <v>73</v>
          </cell>
          <cell r="L4607">
            <v>2987</v>
          </cell>
          <cell r="M4607">
            <v>61</v>
          </cell>
          <cell r="N4607">
            <v>7442</v>
          </cell>
        </row>
        <row r="4608">
          <cell r="A4608">
            <v>1978766</v>
          </cell>
          <cell r="B4608" t="str">
            <v>15</v>
          </cell>
          <cell r="C4608" t="str">
            <v>Laurentides</v>
          </cell>
          <cell r="D4608" t="str">
            <v>9181-2958 Québec inc.</v>
          </cell>
          <cell r="E4608" t="str">
            <v>Aubin(Diane)</v>
          </cell>
          <cell r="F4608" t="str">
            <v>2443, rang 5 Sud</v>
          </cell>
          <cell r="G4608" t="str">
            <v>Mont-Laurier</v>
          </cell>
          <cell r="H4608" t="str">
            <v>J9L3G7</v>
          </cell>
          <cell r="I4608">
            <v>819</v>
          </cell>
          <cell r="J4608">
            <v>6235672</v>
          </cell>
          <cell r="K4608">
            <v>36</v>
          </cell>
          <cell r="M4608">
            <v>35</v>
          </cell>
          <cell r="N4608">
            <v>2722</v>
          </cell>
        </row>
        <row r="4609">
          <cell r="A4609">
            <v>1978881</v>
          </cell>
          <cell r="B4609" t="str">
            <v>08</v>
          </cell>
          <cell r="C4609" t="str">
            <v>Abitibi-Témiscamingue</v>
          </cell>
          <cell r="D4609" t="str">
            <v>COOP 1499904 Jean-Marie Pouliot</v>
          </cell>
          <cell r="F4609" t="str">
            <v>263, 1re Avenue Ouest</v>
          </cell>
          <cell r="G4609" t="str">
            <v>Amos</v>
          </cell>
          <cell r="H4609" t="str">
            <v>J9T1V1</v>
          </cell>
          <cell r="I4609">
            <v>0</v>
          </cell>
          <cell r="J4609">
            <v>0</v>
          </cell>
          <cell r="K4609">
            <v>55</v>
          </cell>
          <cell r="M4609">
            <v>80</v>
          </cell>
        </row>
        <row r="4610">
          <cell r="A4610">
            <v>1978899</v>
          </cell>
          <cell r="B4610" t="str">
            <v>08</v>
          </cell>
          <cell r="C4610" t="str">
            <v>Abitibi-Témiscamingue</v>
          </cell>
          <cell r="D4610" t="str">
            <v>Demers(Cindy)</v>
          </cell>
          <cell r="F4610" t="str">
            <v>608, chemin Bellefeuille</v>
          </cell>
          <cell r="G4610" t="str">
            <v>Authier</v>
          </cell>
          <cell r="H4610" t="str">
            <v>J0Z1C0</v>
          </cell>
          <cell r="I4610">
            <v>819</v>
          </cell>
          <cell r="J4610">
            <v>7822179</v>
          </cell>
          <cell r="L4610">
            <v>7405</v>
          </cell>
          <cell r="N4610">
            <v>7405</v>
          </cell>
        </row>
        <row r="4611">
          <cell r="A4611">
            <v>1978907</v>
          </cell>
          <cell r="B4611" t="str">
            <v>08</v>
          </cell>
          <cell r="C4611" t="str">
            <v>Abitibi-Témiscamingue</v>
          </cell>
          <cell r="D4611" t="str">
            <v>COOP 1499904 Cindy Demers</v>
          </cell>
          <cell r="F4611" t="str">
            <v>263, 1re Avenue Ouest</v>
          </cell>
          <cell r="G4611" t="str">
            <v>Amos</v>
          </cell>
          <cell r="H4611" t="str">
            <v>J9T1V1</v>
          </cell>
          <cell r="I4611">
            <v>0</v>
          </cell>
          <cell r="J4611">
            <v>0</v>
          </cell>
          <cell r="K4611">
            <v>29</v>
          </cell>
          <cell r="M4611">
            <v>52</v>
          </cell>
        </row>
        <row r="4612">
          <cell r="A4612">
            <v>1979210</v>
          </cell>
          <cell r="B4612" t="str">
            <v>12</v>
          </cell>
          <cell r="C4612" t="str">
            <v>Chaudière-Appalaches</v>
          </cell>
          <cell r="D4612" t="str">
            <v>Laroche(Chantal)</v>
          </cell>
          <cell r="F4612" t="str">
            <v>230, rue Notre-Dame</v>
          </cell>
          <cell r="G4612" t="str">
            <v>East Broughton</v>
          </cell>
          <cell r="H4612" t="str">
            <v>G0N1G0</v>
          </cell>
          <cell r="I4612">
            <v>418</v>
          </cell>
          <cell r="J4612">
            <v>4272666</v>
          </cell>
          <cell r="K4612">
            <v>35</v>
          </cell>
          <cell r="L4612">
            <v>10016</v>
          </cell>
          <cell r="M4612">
            <v>33</v>
          </cell>
          <cell r="N4612">
            <v>3183</v>
          </cell>
        </row>
        <row r="4613">
          <cell r="A4613">
            <v>1979236</v>
          </cell>
          <cell r="B4613" t="str">
            <v>01</v>
          </cell>
          <cell r="C4613" t="str">
            <v>Bas-Saint-Laurent</v>
          </cell>
          <cell r="D4613" t="str">
            <v>Laplante(Hélène)</v>
          </cell>
          <cell r="F4613" t="str">
            <v>2388 route 132 Est</v>
          </cell>
          <cell r="G4613" t="str">
            <v>Le Bic</v>
          </cell>
          <cell r="H4613" t="str">
            <v>G0L1B0</v>
          </cell>
          <cell r="I4613">
            <v>418</v>
          </cell>
          <cell r="J4613">
            <v>7368191</v>
          </cell>
          <cell r="K4613">
            <v>19</v>
          </cell>
          <cell r="M4613">
            <v>25</v>
          </cell>
          <cell r="N4613">
            <v>454</v>
          </cell>
        </row>
        <row r="4614">
          <cell r="A4614">
            <v>1979434</v>
          </cell>
          <cell r="B4614" t="str">
            <v>16</v>
          </cell>
          <cell r="C4614" t="str">
            <v>Montérégie</v>
          </cell>
          <cell r="D4614" t="str">
            <v>Yelle(Danielle)</v>
          </cell>
          <cell r="F4614" t="str">
            <v>380, Back Bush</v>
          </cell>
          <cell r="G4614" t="str">
            <v>Hemmingford</v>
          </cell>
          <cell r="H4614" t="str">
            <v>J0L1H0</v>
          </cell>
          <cell r="I4614">
            <v>450</v>
          </cell>
          <cell r="J4614">
            <v>2473737</v>
          </cell>
          <cell r="K4614">
            <v>12</v>
          </cell>
          <cell r="L4614">
            <v>1361</v>
          </cell>
          <cell r="M4614">
            <v>16</v>
          </cell>
          <cell r="N4614">
            <v>1131</v>
          </cell>
        </row>
        <row r="4615">
          <cell r="A4615">
            <v>1979913</v>
          </cell>
          <cell r="B4615" t="str">
            <v>12</v>
          </cell>
          <cell r="C4615" t="str">
            <v>Chaudière-Appalaches</v>
          </cell>
          <cell r="D4615" t="str">
            <v>Lemay(Melissa)</v>
          </cell>
          <cell r="F4615" t="str">
            <v>965, Route 275</v>
          </cell>
          <cell r="G4615" t="str">
            <v>Frampton</v>
          </cell>
          <cell r="H4615" t="str">
            <v>G0R1M0</v>
          </cell>
          <cell r="I4615">
            <v>418</v>
          </cell>
          <cell r="J4615">
            <v>4792777</v>
          </cell>
          <cell r="K4615">
            <v>19</v>
          </cell>
        </row>
        <row r="4616">
          <cell r="A4616">
            <v>1979921</v>
          </cell>
          <cell r="B4616" t="str">
            <v>12</v>
          </cell>
          <cell r="C4616" t="str">
            <v>Chaudière-Appalaches</v>
          </cell>
          <cell r="D4616" t="str">
            <v>Guay(Daniel)</v>
          </cell>
          <cell r="F4616" t="str">
            <v>7455, Rang 7</v>
          </cell>
          <cell r="G4616" t="str">
            <v>Saint-Zacharie</v>
          </cell>
          <cell r="H4616" t="str">
            <v>G0M2C0</v>
          </cell>
          <cell r="I4616">
            <v>418</v>
          </cell>
          <cell r="J4616">
            <v>5933008</v>
          </cell>
          <cell r="K4616">
            <v>13</v>
          </cell>
          <cell r="L4616">
            <v>2596</v>
          </cell>
          <cell r="M4616">
            <v>15</v>
          </cell>
          <cell r="N4616">
            <v>2174</v>
          </cell>
        </row>
        <row r="4617">
          <cell r="A4617">
            <v>1979988</v>
          </cell>
          <cell r="B4617" t="str">
            <v>08</v>
          </cell>
          <cell r="C4617" t="str">
            <v>Abitibi-Témiscamingue</v>
          </cell>
          <cell r="D4617" t="str">
            <v>Hondekyn(Sébastien)</v>
          </cell>
          <cell r="F4617" t="str">
            <v>355 chemin de la Mine</v>
          </cell>
          <cell r="G4617" t="str">
            <v>Béarn</v>
          </cell>
          <cell r="H4617" t="str">
            <v>J0Z1G0</v>
          </cell>
          <cell r="I4617">
            <v>819</v>
          </cell>
          <cell r="J4617">
            <v>7262091</v>
          </cell>
          <cell r="K4617">
            <v>109</v>
          </cell>
          <cell r="L4617">
            <v>5212</v>
          </cell>
          <cell r="M4617">
            <v>103</v>
          </cell>
          <cell r="N4617">
            <v>454</v>
          </cell>
        </row>
        <row r="4618">
          <cell r="A4618">
            <v>1980283</v>
          </cell>
          <cell r="B4618" t="str">
            <v>08</v>
          </cell>
          <cell r="C4618" t="str">
            <v>Abitibi-Témiscamingue</v>
          </cell>
          <cell r="D4618" t="str">
            <v>COOP 1499904 Ferme des Prés 2006, s.e.n.c.</v>
          </cell>
          <cell r="E4618" t="str">
            <v>Lantagne(Guy)</v>
          </cell>
          <cell r="F4618" t="str">
            <v>263, 1re Avenue Ouest</v>
          </cell>
          <cell r="G4618" t="str">
            <v>Amos</v>
          </cell>
          <cell r="H4618" t="str">
            <v>J9T1V1</v>
          </cell>
          <cell r="I4618">
            <v>0</v>
          </cell>
          <cell r="J4618">
            <v>0</v>
          </cell>
          <cell r="K4618">
            <v>22</v>
          </cell>
          <cell r="M4618">
            <v>19</v>
          </cell>
        </row>
        <row r="4619">
          <cell r="A4619">
            <v>1980424</v>
          </cell>
          <cell r="B4619" t="str">
            <v>08</v>
          </cell>
          <cell r="C4619" t="str">
            <v>Abitibi-Témiscamingue</v>
          </cell>
          <cell r="D4619" t="str">
            <v>COOP 1499904 Steve Châteauvert</v>
          </cell>
          <cell r="E4619" t="str">
            <v>Châteauvert(Steve)</v>
          </cell>
          <cell r="F4619" t="str">
            <v>263, 1re Avenue Ouest</v>
          </cell>
          <cell r="G4619" t="str">
            <v>Amos</v>
          </cell>
          <cell r="H4619" t="str">
            <v>J9T1V1</v>
          </cell>
          <cell r="I4619">
            <v>0</v>
          </cell>
          <cell r="J4619">
            <v>0</v>
          </cell>
          <cell r="K4619">
            <v>246</v>
          </cell>
          <cell r="M4619">
            <v>309</v>
          </cell>
        </row>
        <row r="4620">
          <cell r="A4620">
            <v>1980432</v>
          </cell>
          <cell r="B4620" t="str">
            <v>08</v>
          </cell>
          <cell r="C4620" t="str">
            <v>Abitibi-Témiscamingue</v>
          </cell>
          <cell r="D4620" t="str">
            <v>COOP 1499904 Jean Châteauvert</v>
          </cell>
          <cell r="F4620" t="str">
            <v>263, 1re Avenue Ouest</v>
          </cell>
          <cell r="G4620" t="str">
            <v>Amos</v>
          </cell>
          <cell r="H4620" t="str">
            <v>J9T1V1</v>
          </cell>
          <cell r="I4620">
            <v>0</v>
          </cell>
          <cell r="J4620">
            <v>0</v>
          </cell>
          <cell r="K4620">
            <v>75</v>
          </cell>
          <cell r="M4620">
            <v>73</v>
          </cell>
        </row>
        <row r="4621">
          <cell r="A4621">
            <v>1980606</v>
          </cell>
          <cell r="B4621" t="str">
            <v>17</v>
          </cell>
          <cell r="C4621" t="str">
            <v>Centre-du-Québec</v>
          </cell>
          <cell r="D4621" t="str">
            <v>Dauphinais(Martin)</v>
          </cell>
          <cell r="F4621" t="str">
            <v>206, route 122</v>
          </cell>
          <cell r="G4621" t="str">
            <v>Saint-Guillaume</v>
          </cell>
          <cell r="H4621" t="str">
            <v>J0C1L0</v>
          </cell>
          <cell r="I4621">
            <v>819</v>
          </cell>
          <cell r="J4621">
            <v>3964117</v>
          </cell>
          <cell r="K4621">
            <v>13</v>
          </cell>
        </row>
        <row r="4622">
          <cell r="A4622">
            <v>1980655</v>
          </cell>
          <cell r="B4622" t="str">
            <v>04</v>
          </cell>
          <cell r="C4622" t="str">
            <v>Mauricie</v>
          </cell>
          <cell r="D4622" t="str">
            <v>Germain(Guy)</v>
          </cell>
          <cell r="F4622" t="str">
            <v>671, rang Sud-Est</v>
          </cell>
          <cell r="G4622" t="str">
            <v>Saint-Adelphe</v>
          </cell>
          <cell r="H4622" t="str">
            <v>G0X2G0</v>
          </cell>
          <cell r="I4622">
            <v>418</v>
          </cell>
          <cell r="J4622">
            <v>3225351</v>
          </cell>
          <cell r="K4622">
            <v>13</v>
          </cell>
        </row>
        <row r="4623">
          <cell r="A4623">
            <v>1980663</v>
          </cell>
          <cell r="B4623" t="str">
            <v>17</v>
          </cell>
          <cell r="C4623" t="str">
            <v>Centre-du-Québec</v>
          </cell>
          <cell r="D4623" t="str">
            <v>Rondeau(Denis)</v>
          </cell>
          <cell r="F4623" t="str">
            <v>240, rue Dumoulin</v>
          </cell>
          <cell r="G4623" t="str">
            <v>Durham-Sud</v>
          </cell>
          <cell r="H4623" t="str">
            <v>J0H2C0</v>
          </cell>
          <cell r="I4623">
            <v>819</v>
          </cell>
          <cell r="J4623">
            <v>8582338</v>
          </cell>
          <cell r="K4623">
            <v>14</v>
          </cell>
          <cell r="M4623">
            <v>18</v>
          </cell>
        </row>
        <row r="4624">
          <cell r="A4624">
            <v>1980747</v>
          </cell>
          <cell r="B4624" t="str">
            <v>02</v>
          </cell>
          <cell r="C4624" t="str">
            <v>Saguenay-Lac-Saint-Jean</v>
          </cell>
          <cell r="D4624" t="str">
            <v>COOP 0969188 Richard Veilleux</v>
          </cell>
          <cell r="F4624" t="str">
            <v>440 Lac Sébastien C.P.164</v>
          </cell>
          <cell r="G4624" t="str">
            <v>Saint-David-de-Falardeau</v>
          </cell>
          <cell r="H4624" t="str">
            <v>G0V1C0</v>
          </cell>
          <cell r="I4624">
            <v>0</v>
          </cell>
          <cell r="J4624">
            <v>0</v>
          </cell>
          <cell r="K4624">
            <v>36</v>
          </cell>
          <cell r="M4624">
            <v>59</v>
          </cell>
        </row>
        <row r="4625">
          <cell r="A4625">
            <v>1980754</v>
          </cell>
          <cell r="B4625" t="str">
            <v>02</v>
          </cell>
          <cell r="C4625" t="str">
            <v>Saguenay-Lac-Saint-Jean</v>
          </cell>
          <cell r="D4625" t="str">
            <v>COOP 0969188 Jocelyn Lavoie</v>
          </cell>
          <cell r="F4625" t="str">
            <v>440 Lac Sébastien C.P.164</v>
          </cell>
          <cell r="G4625" t="str">
            <v>Saint-David-de-Falardeau</v>
          </cell>
          <cell r="H4625" t="str">
            <v>G0V1C0</v>
          </cell>
          <cell r="I4625">
            <v>0</v>
          </cell>
          <cell r="J4625">
            <v>0</v>
          </cell>
          <cell r="K4625">
            <v>10</v>
          </cell>
        </row>
        <row r="4626">
          <cell r="A4626">
            <v>1980762</v>
          </cell>
          <cell r="B4626" t="str">
            <v>02</v>
          </cell>
          <cell r="C4626" t="str">
            <v>Saguenay-Lac-Saint-Jean</v>
          </cell>
          <cell r="D4626" t="str">
            <v>Duchesne(Daniel)</v>
          </cell>
          <cell r="F4626" t="str">
            <v>2116, rue St-Cyrille</v>
          </cell>
          <cell r="G4626" t="str">
            <v>Normandin</v>
          </cell>
          <cell r="H4626" t="str">
            <v>G8M4K5</v>
          </cell>
          <cell r="I4626">
            <v>418</v>
          </cell>
          <cell r="J4626">
            <v>2745610</v>
          </cell>
          <cell r="N4626">
            <v>8138</v>
          </cell>
        </row>
        <row r="4627">
          <cell r="A4627">
            <v>1980770</v>
          </cell>
          <cell r="B4627" t="str">
            <v>02</v>
          </cell>
          <cell r="C4627" t="str">
            <v>Saguenay-Lac-Saint-Jean</v>
          </cell>
          <cell r="D4627" t="str">
            <v>COOP 0969188 Daniel Duchesne</v>
          </cell>
          <cell r="F4627" t="str">
            <v>440 Lac Sébastien C.P.164</v>
          </cell>
          <cell r="G4627" t="str">
            <v>Saint-David-de-Falardeau</v>
          </cell>
          <cell r="H4627" t="str">
            <v>G0V1C0</v>
          </cell>
          <cell r="I4627">
            <v>418</v>
          </cell>
          <cell r="J4627">
            <v>2745610</v>
          </cell>
          <cell r="K4627">
            <v>19</v>
          </cell>
          <cell r="M4627">
            <v>24</v>
          </cell>
        </row>
        <row r="4628">
          <cell r="A4628">
            <v>1980820</v>
          </cell>
          <cell r="B4628" t="str">
            <v>15</v>
          </cell>
          <cell r="C4628" t="str">
            <v>Laurentides</v>
          </cell>
          <cell r="D4628" t="str">
            <v>Schmitz Feidler(Bettina)</v>
          </cell>
          <cell r="F4628" t="str">
            <v>2843, route Eugène Trinquier</v>
          </cell>
          <cell r="G4628" t="str">
            <v>Mont-Laurier</v>
          </cell>
          <cell r="H4628" t="str">
            <v>J9L3G4</v>
          </cell>
          <cell r="I4628">
            <v>819</v>
          </cell>
          <cell r="J4628">
            <v>4402164</v>
          </cell>
          <cell r="K4628">
            <v>14</v>
          </cell>
          <cell r="M4628">
            <v>15</v>
          </cell>
          <cell r="N4628">
            <v>2629</v>
          </cell>
        </row>
        <row r="4629">
          <cell r="A4629">
            <v>1980861</v>
          </cell>
          <cell r="B4629" t="str">
            <v>15</v>
          </cell>
          <cell r="C4629" t="str">
            <v>Laurentides</v>
          </cell>
          <cell r="D4629" t="str">
            <v>Boucher(Jacinthe)</v>
          </cell>
          <cell r="F4629" t="str">
            <v>1297, montée Dumouchel</v>
          </cell>
          <cell r="G4629" t="str">
            <v>Mont-Laurier</v>
          </cell>
          <cell r="H4629" t="str">
            <v>J9L3G7</v>
          </cell>
          <cell r="I4629">
            <v>819</v>
          </cell>
          <cell r="J4629">
            <v>4402879</v>
          </cell>
          <cell r="K4629">
            <v>12</v>
          </cell>
          <cell r="L4629">
            <v>999</v>
          </cell>
          <cell r="M4629">
            <v>16</v>
          </cell>
          <cell r="N4629">
            <v>1252</v>
          </cell>
        </row>
        <row r="4630">
          <cell r="A4630">
            <v>1980903</v>
          </cell>
          <cell r="B4630" t="str">
            <v>08</v>
          </cell>
          <cell r="C4630" t="str">
            <v>Abitibi-Témiscamingue</v>
          </cell>
          <cell r="D4630" t="str">
            <v>COOP 1499904 Ferme Bovine Marc-André Boutin S.E.N.C.</v>
          </cell>
          <cell r="E4630" t="str">
            <v>Boutin(Marc-André)</v>
          </cell>
          <cell r="F4630" t="str">
            <v>263, 1re Avenue Ouest</v>
          </cell>
          <cell r="G4630" t="str">
            <v>Amos</v>
          </cell>
          <cell r="H4630" t="str">
            <v>J9T1V1</v>
          </cell>
          <cell r="I4630">
            <v>0</v>
          </cell>
          <cell r="J4630">
            <v>0</v>
          </cell>
          <cell r="K4630">
            <v>10</v>
          </cell>
        </row>
        <row r="4631">
          <cell r="A4631">
            <v>1980911</v>
          </cell>
          <cell r="B4631" t="str">
            <v>02</v>
          </cell>
          <cell r="C4631" t="str">
            <v>Saguenay-Lac-Saint-Jean</v>
          </cell>
          <cell r="D4631" t="str">
            <v>Tremblay(Caroline)</v>
          </cell>
          <cell r="F4631" t="str">
            <v>3142, boul. Ste-Geneviève</v>
          </cell>
          <cell r="G4631" t="str">
            <v>Canton Tremblay</v>
          </cell>
          <cell r="H4631" t="str">
            <v>G7H5B2</v>
          </cell>
          <cell r="I4631">
            <v>418</v>
          </cell>
          <cell r="J4631">
            <v>5435936</v>
          </cell>
          <cell r="K4631">
            <v>12</v>
          </cell>
          <cell r="M4631">
            <v>18</v>
          </cell>
          <cell r="N4631">
            <v>4981</v>
          </cell>
        </row>
        <row r="4632">
          <cell r="A4632">
            <v>1981083</v>
          </cell>
          <cell r="B4632" t="str">
            <v>17</v>
          </cell>
          <cell r="C4632" t="str">
            <v>Centre-du-Québec</v>
          </cell>
          <cell r="D4632" t="str">
            <v>Ferme Canabec inc.</v>
          </cell>
          <cell r="E4632" t="str">
            <v>Paré(Christian)</v>
          </cell>
          <cell r="F4632" t="str">
            <v>287, rang 7 Est</v>
          </cell>
          <cell r="G4632" t="str">
            <v>Lefebvre</v>
          </cell>
          <cell r="H4632" t="str">
            <v>J0H2C0</v>
          </cell>
          <cell r="I4632">
            <v>819</v>
          </cell>
          <cell r="J4632">
            <v>3902026</v>
          </cell>
          <cell r="K4632">
            <v>21</v>
          </cell>
        </row>
        <row r="4633">
          <cell r="A4633">
            <v>1981208</v>
          </cell>
          <cell r="B4633" t="str">
            <v>16</v>
          </cell>
          <cell r="C4633" t="str">
            <v>Montérégie</v>
          </cell>
          <cell r="D4633" t="str">
            <v>D'Amours(Jean-Eudes)</v>
          </cell>
          <cell r="F4633" t="str">
            <v>244, chemin Stage Coach</v>
          </cell>
          <cell r="G4633" t="str">
            <v>Brome</v>
          </cell>
          <cell r="H4633" t="str">
            <v>J0E1K0</v>
          </cell>
          <cell r="I4633">
            <v>450</v>
          </cell>
          <cell r="J4633">
            <v>2435116</v>
          </cell>
          <cell r="K4633">
            <v>14</v>
          </cell>
          <cell r="L4633">
            <v>477</v>
          </cell>
          <cell r="M4633">
            <v>19</v>
          </cell>
        </row>
        <row r="4634">
          <cell r="A4634">
            <v>1981372</v>
          </cell>
          <cell r="B4634" t="str">
            <v>16</v>
          </cell>
          <cell r="C4634" t="str">
            <v>Montérégie</v>
          </cell>
          <cell r="D4634" t="str">
            <v>Demers(Édith)</v>
          </cell>
          <cell r="E4634" t="str">
            <v>Normand(Boisvert)</v>
          </cell>
          <cell r="F4634" t="str">
            <v>2560, chemin Béthanie</v>
          </cell>
          <cell r="G4634" t="str">
            <v>Sainte-Christine</v>
          </cell>
          <cell r="H4634" t="str">
            <v>J0H1H0</v>
          </cell>
          <cell r="I4634">
            <v>819</v>
          </cell>
          <cell r="J4634">
            <v>8582322</v>
          </cell>
          <cell r="L4634">
            <v>8772</v>
          </cell>
          <cell r="N4634">
            <v>877</v>
          </cell>
        </row>
        <row r="4635">
          <cell r="A4635">
            <v>1981380</v>
          </cell>
          <cell r="B4635" t="str">
            <v>16</v>
          </cell>
          <cell r="C4635" t="str">
            <v>Montérégie</v>
          </cell>
          <cell r="D4635" t="str">
            <v>COOP 1521087 Édith Demers</v>
          </cell>
          <cell r="E4635" t="str">
            <v>Boisvert(cell 819 818-1896 Normand)</v>
          </cell>
          <cell r="F4635" t="str">
            <v>57, rue Dufferin</v>
          </cell>
          <cell r="G4635" t="str">
            <v>Granby</v>
          </cell>
          <cell r="H4635" t="str">
            <v>J2G4W8</v>
          </cell>
          <cell r="I4635">
            <v>819</v>
          </cell>
          <cell r="J4635">
            <v>8582322</v>
          </cell>
          <cell r="K4635">
            <v>42</v>
          </cell>
          <cell r="M4635">
            <v>21</v>
          </cell>
        </row>
        <row r="4636">
          <cell r="A4636">
            <v>1981406</v>
          </cell>
          <cell r="B4636" t="str">
            <v>12</v>
          </cell>
          <cell r="C4636" t="str">
            <v>Chaudière-Appalaches</v>
          </cell>
          <cell r="D4636" t="str">
            <v>Gestion René Doyon inc.</v>
          </cell>
          <cell r="F4636" t="str">
            <v>269, rang 5</v>
          </cell>
          <cell r="G4636" t="str">
            <v>Saint-Théophile</v>
          </cell>
          <cell r="H4636" t="str">
            <v>G0M2A0</v>
          </cell>
          <cell r="I4636">
            <v>418</v>
          </cell>
          <cell r="J4636">
            <v>5973617</v>
          </cell>
          <cell r="K4636">
            <v>13</v>
          </cell>
        </row>
        <row r="4637">
          <cell r="A4637">
            <v>1981430</v>
          </cell>
          <cell r="B4637" t="str">
            <v>02</v>
          </cell>
          <cell r="C4637" t="str">
            <v>Saguenay-Lac-Saint-Jean</v>
          </cell>
          <cell r="D4637" t="str">
            <v>Gauthier(Eric)</v>
          </cell>
          <cell r="F4637" t="str">
            <v>4913, chemin St-Bruno</v>
          </cell>
          <cell r="G4637" t="str">
            <v>La Baie</v>
          </cell>
          <cell r="H4637" t="str">
            <v>G7B3P6</v>
          </cell>
          <cell r="I4637">
            <v>418</v>
          </cell>
          <cell r="J4637">
            <v>5445588</v>
          </cell>
          <cell r="K4637">
            <v>10</v>
          </cell>
        </row>
        <row r="4638">
          <cell r="A4638">
            <v>1981448</v>
          </cell>
          <cell r="B4638" t="str">
            <v>12</v>
          </cell>
          <cell r="C4638" t="str">
            <v>Chaudière-Appalaches</v>
          </cell>
          <cell r="D4638" t="str">
            <v>Ferme J.P. Rémillard inc.</v>
          </cell>
          <cell r="F4638" t="str">
            <v>400, rang des Chutes</v>
          </cell>
          <cell r="G4638" t="str">
            <v>Saint-Patrice-de-Beaurivage</v>
          </cell>
          <cell r="H4638" t="str">
            <v>G0S1B0</v>
          </cell>
          <cell r="I4638">
            <v>418</v>
          </cell>
          <cell r="J4638">
            <v>5962350</v>
          </cell>
          <cell r="K4638">
            <v>42</v>
          </cell>
          <cell r="L4638">
            <v>10974</v>
          </cell>
          <cell r="M4638">
            <v>44</v>
          </cell>
          <cell r="N4638">
            <v>11945</v>
          </cell>
        </row>
        <row r="4639">
          <cell r="A4639">
            <v>1981596</v>
          </cell>
          <cell r="B4639" t="str">
            <v>08</v>
          </cell>
          <cell r="C4639" t="str">
            <v>Abitibi-Témiscamingue</v>
          </cell>
          <cell r="D4639" t="str">
            <v>St-Laurent(André)</v>
          </cell>
          <cell r="F4639" t="str">
            <v>398, rang 9-10 Est</v>
          </cell>
          <cell r="G4639" t="str">
            <v>Saint-Félix-de-Dalquier</v>
          </cell>
          <cell r="H4639" t="str">
            <v>J0Y1G0</v>
          </cell>
          <cell r="I4639">
            <v>819</v>
          </cell>
          <cell r="J4639">
            <v>7321872</v>
          </cell>
          <cell r="K4639">
            <v>15</v>
          </cell>
        </row>
        <row r="4640">
          <cell r="A4640">
            <v>1981612</v>
          </cell>
          <cell r="B4640" t="str">
            <v>12</v>
          </cell>
          <cell r="C4640" t="str">
            <v>Chaudière-Appalaches</v>
          </cell>
          <cell r="D4640" t="str">
            <v>Lavigne Joé &amp; Mercier Nadine</v>
          </cell>
          <cell r="F4640" t="str">
            <v>152, route 132</v>
          </cell>
          <cell r="G4640" t="str">
            <v>Saint-Michel-de-Bellechasse</v>
          </cell>
          <cell r="H4640" t="str">
            <v>G0R3S0</v>
          </cell>
          <cell r="I4640">
            <v>418</v>
          </cell>
          <cell r="J4640">
            <v>8842895</v>
          </cell>
          <cell r="K4640">
            <v>14</v>
          </cell>
          <cell r="M4640">
            <v>29</v>
          </cell>
          <cell r="N4640">
            <v>773</v>
          </cell>
        </row>
        <row r="4641">
          <cell r="A4641">
            <v>1981745</v>
          </cell>
          <cell r="B4641" t="str">
            <v>02</v>
          </cell>
          <cell r="C4641" t="str">
            <v>Saguenay-Lac-Saint-Jean</v>
          </cell>
          <cell r="D4641" t="str">
            <v>Ferme D.R.D. SENC</v>
          </cell>
          <cell r="E4641" t="str">
            <v>Lavoie(Raynald)</v>
          </cell>
          <cell r="F4641" t="str">
            <v>3973, rue Coulombe</v>
          </cell>
          <cell r="G4641" t="str">
            <v>La Baie</v>
          </cell>
          <cell r="H4641" t="str">
            <v>G7B1H2</v>
          </cell>
          <cell r="I4641">
            <v>418</v>
          </cell>
          <cell r="J4641">
            <v>5445016</v>
          </cell>
          <cell r="K4641">
            <v>29</v>
          </cell>
          <cell r="M4641">
            <v>20</v>
          </cell>
          <cell r="N4641">
            <v>2835</v>
          </cell>
        </row>
        <row r="4642">
          <cell r="A4642">
            <v>1981802</v>
          </cell>
          <cell r="B4642" t="str">
            <v>07</v>
          </cell>
          <cell r="C4642" t="str">
            <v>Outaouais</v>
          </cell>
          <cell r="D4642" t="str">
            <v>St-Cyr(Roger)</v>
          </cell>
          <cell r="F4642" t="str">
            <v>20, rue du Faisca</v>
          </cell>
          <cell r="G4642" t="str">
            <v>Gatineau</v>
          </cell>
          <cell r="H4642" t="str">
            <v>J9H5H6</v>
          </cell>
          <cell r="I4642">
            <v>819</v>
          </cell>
          <cell r="J4642">
            <v>6844246</v>
          </cell>
          <cell r="K4642">
            <v>12</v>
          </cell>
          <cell r="M4642">
            <v>16</v>
          </cell>
          <cell r="N4642">
            <v>2780</v>
          </cell>
        </row>
        <row r="4643">
          <cell r="A4643">
            <v>1981851</v>
          </cell>
          <cell r="B4643" t="str">
            <v>08</v>
          </cell>
          <cell r="C4643" t="str">
            <v>Abitibi-Témiscamingue</v>
          </cell>
          <cell r="D4643" t="str">
            <v>4403-363 Canada inc.</v>
          </cell>
          <cell r="E4643" t="str">
            <v>Calvez(Armelle)</v>
          </cell>
          <cell r="F4643" t="str">
            <v>343 Rang 7</v>
          </cell>
          <cell r="G4643" t="str">
            <v>Languedoc</v>
          </cell>
          <cell r="H4643" t="str">
            <v>J0Z3N0</v>
          </cell>
          <cell r="I4643">
            <v>819</v>
          </cell>
          <cell r="J4643">
            <v>7822480</v>
          </cell>
          <cell r="K4643">
            <v>18</v>
          </cell>
          <cell r="L4643">
            <v>1459</v>
          </cell>
        </row>
        <row r="4644">
          <cell r="A4644">
            <v>1982073</v>
          </cell>
          <cell r="B4644" t="str">
            <v>04</v>
          </cell>
          <cell r="C4644" t="str">
            <v>Mauricie</v>
          </cell>
          <cell r="D4644" t="str">
            <v>Paillé(Sylvain)</v>
          </cell>
          <cell r="F4644" t="str">
            <v>9775, boul St-Jean</v>
          </cell>
          <cell r="G4644" t="str">
            <v>Trois-Rivières</v>
          </cell>
          <cell r="H4644" t="str">
            <v>G9A5E1</v>
          </cell>
          <cell r="I4644">
            <v>819</v>
          </cell>
          <cell r="J4644">
            <v>3758128</v>
          </cell>
          <cell r="K4644">
            <v>13</v>
          </cell>
          <cell r="M4644">
            <v>16</v>
          </cell>
          <cell r="N4644">
            <v>340</v>
          </cell>
        </row>
        <row r="4645">
          <cell r="A4645">
            <v>1982198</v>
          </cell>
          <cell r="B4645" t="str">
            <v>07</v>
          </cell>
          <cell r="C4645" t="str">
            <v>Outaouais</v>
          </cell>
          <cell r="D4645" t="str">
            <v>9180-8295 Québec inc.</v>
          </cell>
          <cell r="E4645" t="str">
            <v>Allen(Simon)</v>
          </cell>
          <cell r="F4645" t="str">
            <v>78, chemin Émard</v>
          </cell>
          <cell r="G4645" t="str">
            <v>Aumond</v>
          </cell>
          <cell r="H4645" t="str">
            <v>J0W1W0</v>
          </cell>
          <cell r="I4645">
            <v>819</v>
          </cell>
          <cell r="J4645">
            <v>4492381</v>
          </cell>
          <cell r="K4645">
            <v>13</v>
          </cell>
          <cell r="M4645">
            <v>16</v>
          </cell>
          <cell r="N4645">
            <v>3837</v>
          </cell>
        </row>
        <row r="4646">
          <cell r="A4646">
            <v>1982271</v>
          </cell>
          <cell r="B4646" t="str">
            <v>05</v>
          </cell>
          <cell r="C4646" t="str">
            <v>Estrie</v>
          </cell>
          <cell r="D4646" t="str">
            <v>Gignac François et Prince Mélanie</v>
          </cell>
          <cell r="F4646" t="str">
            <v>58 rg 2</v>
          </cell>
          <cell r="G4646" t="str">
            <v>Wotton</v>
          </cell>
          <cell r="H4646" t="str">
            <v>J0A1N0</v>
          </cell>
          <cell r="I4646">
            <v>819</v>
          </cell>
          <cell r="J4646">
            <v>8791019</v>
          </cell>
          <cell r="K4646">
            <v>11</v>
          </cell>
          <cell r="L4646">
            <v>1202</v>
          </cell>
        </row>
        <row r="4647">
          <cell r="A4647">
            <v>1982305</v>
          </cell>
          <cell r="B4647" t="str">
            <v>12</v>
          </cell>
          <cell r="C4647" t="str">
            <v>Chaudière-Appalaches</v>
          </cell>
          <cell r="D4647" t="str">
            <v>Cayouette(Doric)</v>
          </cell>
          <cell r="F4647" t="str">
            <v>205, rue du Collège</v>
          </cell>
          <cell r="G4647" t="str">
            <v>Lac-Etchemin</v>
          </cell>
          <cell r="H4647" t="str">
            <v>G0R1S0</v>
          </cell>
          <cell r="I4647">
            <v>418</v>
          </cell>
          <cell r="J4647">
            <v>6254514</v>
          </cell>
          <cell r="K4647">
            <v>29</v>
          </cell>
          <cell r="L4647">
            <v>2385</v>
          </cell>
          <cell r="M4647">
            <v>36</v>
          </cell>
          <cell r="N4647">
            <v>2939</v>
          </cell>
        </row>
        <row r="4648">
          <cell r="A4648">
            <v>1982362</v>
          </cell>
          <cell r="B4648" t="str">
            <v>05</v>
          </cell>
          <cell r="C4648" t="str">
            <v>Estrie</v>
          </cell>
          <cell r="D4648" t="str">
            <v>9196-9196 Québec Inc.</v>
          </cell>
          <cell r="E4648" t="str">
            <v>Currie(Robert Mercier et Doreen)</v>
          </cell>
          <cell r="F4648" t="str">
            <v>142 Ch. St-Georges Nord</v>
          </cell>
          <cell r="G4648" t="str">
            <v>Asbestos</v>
          </cell>
          <cell r="H4648" t="str">
            <v>J1T3M7</v>
          </cell>
          <cell r="I4648">
            <v>819</v>
          </cell>
          <cell r="J4648">
            <v>8790622</v>
          </cell>
          <cell r="K4648">
            <v>11</v>
          </cell>
        </row>
        <row r="4649">
          <cell r="A4649">
            <v>1982453</v>
          </cell>
          <cell r="B4649" t="str">
            <v>05</v>
          </cell>
          <cell r="C4649" t="str">
            <v>Estrie</v>
          </cell>
          <cell r="D4649" t="str">
            <v>Harriman(Tracy)</v>
          </cell>
          <cell r="F4649" t="str">
            <v>202 rte 143</v>
          </cell>
          <cell r="G4649" t="str">
            <v>Ulverton</v>
          </cell>
          <cell r="H4649" t="str">
            <v>J0B2B0</v>
          </cell>
          <cell r="I4649">
            <v>819</v>
          </cell>
          <cell r="J4649">
            <v>8261742</v>
          </cell>
          <cell r="K4649">
            <v>12</v>
          </cell>
          <cell r="L4649">
            <v>483</v>
          </cell>
          <cell r="M4649">
            <v>17</v>
          </cell>
          <cell r="N4649">
            <v>232</v>
          </cell>
        </row>
        <row r="4650">
          <cell r="A4650">
            <v>1982479</v>
          </cell>
          <cell r="B4650" t="str">
            <v>12</v>
          </cell>
          <cell r="C4650" t="str">
            <v>Chaudière-Appalaches</v>
          </cell>
          <cell r="D4650" t="str">
            <v>Labbé(Carl)</v>
          </cell>
          <cell r="F4650" t="str">
            <v>640, rang St-Alexandre</v>
          </cell>
          <cell r="G4650" t="str">
            <v>Saint-Séverin (de Beauce)</v>
          </cell>
          <cell r="H4650" t="str">
            <v>G0N1V0</v>
          </cell>
          <cell r="I4650">
            <v>418</v>
          </cell>
          <cell r="J4650">
            <v>4263172</v>
          </cell>
          <cell r="K4650">
            <v>11</v>
          </cell>
          <cell r="L4650">
            <v>1201</v>
          </cell>
          <cell r="M4650">
            <v>18</v>
          </cell>
          <cell r="N4650">
            <v>1814</v>
          </cell>
        </row>
        <row r="4651">
          <cell r="A4651">
            <v>1982602</v>
          </cell>
          <cell r="B4651" t="str">
            <v>05</v>
          </cell>
          <cell r="C4651" t="str">
            <v>Estrie</v>
          </cell>
          <cell r="D4651" t="str">
            <v>Provencher(Alain)</v>
          </cell>
          <cell r="F4651" t="str">
            <v>1810 Chemin Gaudreau</v>
          </cell>
          <cell r="G4651" t="str">
            <v>Weedon</v>
          </cell>
          <cell r="H4651" t="str">
            <v>J0B3J0</v>
          </cell>
          <cell r="I4651">
            <v>819</v>
          </cell>
          <cell r="J4651">
            <v>8773673</v>
          </cell>
          <cell r="K4651">
            <v>10</v>
          </cell>
        </row>
        <row r="4652">
          <cell r="A4652">
            <v>1982610</v>
          </cell>
          <cell r="B4652" t="str">
            <v>01</v>
          </cell>
          <cell r="C4652" t="str">
            <v>Bas-Saint-Laurent</v>
          </cell>
          <cell r="D4652" t="str">
            <v>COOP 0928622 Ferme Pakama</v>
          </cell>
          <cell r="E4652" t="str">
            <v>Durand(P.-Pascal Maegerli et Karine)</v>
          </cell>
          <cell r="F4652" t="str">
            <v>61 rang Hauteville</v>
          </cell>
          <cell r="G4652" t="str">
            <v>Saint-Denis (de Kamouraska)</v>
          </cell>
          <cell r="H4652" t="str">
            <v>G0L2R0</v>
          </cell>
          <cell r="I4652">
            <v>0</v>
          </cell>
          <cell r="J4652">
            <v>0</v>
          </cell>
          <cell r="K4652">
            <v>38</v>
          </cell>
          <cell r="M4652">
            <v>37</v>
          </cell>
        </row>
        <row r="4653">
          <cell r="A4653">
            <v>1982735</v>
          </cell>
          <cell r="B4653" t="str">
            <v>12</v>
          </cell>
          <cell r="C4653" t="str">
            <v>Chaudière-Appalaches</v>
          </cell>
          <cell r="D4653" t="str">
            <v>Ferme Hukar S.E.N.C.</v>
          </cell>
          <cell r="E4653" t="str">
            <v>Grégoire(Hugues)</v>
          </cell>
          <cell r="F4653" t="str">
            <v>240, Rang 6 Ouest</v>
          </cell>
          <cell r="G4653" t="str">
            <v>Saint-Jacques-de-Leeds</v>
          </cell>
          <cell r="H4653" t="str">
            <v>G0N1J0</v>
          </cell>
          <cell r="I4653">
            <v>418</v>
          </cell>
          <cell r="J4653">
            <v>4243562</v>
          </cell>
          <cell r="K4653">
            <v>20</v>
          </cell>
          <cell r="L4653">
            <v>1519</v>
          </cell>
          <cell r="M4653">
            <v>30</v>
          </cell>
          <cell r="N4653">
            <v>2010</v>
          </cell>
        </row>
        <row r="4654">
          <cell r="A4654">
            <v>1982818</v>
          </cell>
          <cell r="B4654" t="str">
            <v>16</v>
          </cell>
          <cell r="C4654" t="str">
            <v>Montérégie</v>
          </cell>
          <cell r="D4654" t="str">
            <v>Ferme « ABC »</v>
          </cell>
          <cell r="F4654" t="str">
            <v>48, 1er rang Est</v>
          </cell>
          <cell r="G4654" t="str">
            <v>Sainte-Cécile-de-Milton</v>
          </cell>
          <cell r="H4654" t="str">
            <v>J0E2C0</v>
          </cell>
          <cell r="I4654">
            <v>450</v>
          </cell>
          <cell r="J4654">
            <v>4695070</v>
          </cell>
          <cell r="K4654">
            <v>38</v>
          </cell>
          <cell r="L4654">
            <v>1318</v>
          </cell>
          <cell r="M4654">
            <v>33</v>
          </cell>
          <cell r="N4654">
            <v>12646</v>
          </cell>
        </row>
        <row r="4655">
          <cell r="A4655">
            <v>1982842</v>
          </cell>
          <cell r="B4655" t="str">
            <v>05</v>
          </cell>
          <cell r="C4655" t="str">
            <v>Estrie</v>
          </cell>
          <cell r="D4655" t="str">
            <v>Carrière(Luc)</v>
          </cell>
          <cell r="F4655" t="str">
            <v>310, chemin Fitch Bay</v>
          </cell>
          <cell r="G4655" t="str">
            <v>Magog</v>
          </cell>
          <cell r="H4655" t="str">
            <v>J1X3W2</v>
          </cell>
          <cell r="I4655">
            <v>819</v>
          </cell>
          <cell r="J4655">
            <v>8435037</v>
          </cell>
          <cell r="K4655">
            <v>15</v>
          </cell>
          <cell r="M4655">
            <v>20</v>
          </cell>
          <cell r="N4655">
            <v>227</v>
          </cell>
        </row>
        <row r="4656">
          <cell r="A4656">
            <v>1982859</v>
          </cell>
          <cell r="B4656" t="str">
            <v>08</v>
          </cell>
          <cell r="C4656" t="str">
            <v>Abitibi-Témiscamingue</v>
          </cell>
          <cell r="D4656" t="str">
            <v>Ferme CC Bovimon inc.</v>
          </cell>
          <cell r="E4656" t="str">
            <v>Cimon(Olivier)</v>
          </cell>
          <cell r="F4656" t="str">
            <v>66, 18e Rue</v>
          </cell>
          <cell r="G4656" t="str">
            <v>Rouyn-Noranda</v>
          </cell>
          <cell r="H4656" t="str">
            <v>J9X2L5</v>
          </cell>
          <cell r="I4656">
            <v>819</v>
          </cell>
          <cell r="J4656">
            <v>7643030</v>
          </cell>
          <cell r="K4656">
            <v>150</v>
          </cell>
          <cell r="L4656">
            <v>555</v>
          </cell>
          <cell r="M4656">
            <v>189</v>
          </cell>
          <cell r="N4656">
            <v>17022</v>
          </cell>
        </row>
        <row r="4657">
          <cell r="A4657">
            <v>1982867</v>
          </cell>
          <cell r="B4657" t="str">
            <v>05</v>
          </cell>
          <cell r="C4657" t="str">
            <v>Estrie</v>
          </cell>
          <cell r="D4657" t="str">
            <v>Young(Shane)</v>
          </cell>
          <cell r="F4657" t="str">
            <v>1075, Griffin Road</v>
          </cell>
          <cell r="G4657" t="str">
            <v>Ogden</v>
          </cell>
          <cell r="H4657" t="str">
            <v>J0B3E3</v>
          </cell>
          <cell r="I4657">
            <v>819</v>
          </cell>
          <cell r="J4657">
            <v>8765048</v>
          </cell>
          <cell r="K4657">
            <v>21</v>
          </cell>
          <cell r="L4657">
            <v>1768</v>
          </cell>
          <cell r="M4657">
            <v>30</v>
          </cell>
          <cell r="N4657">
            <v>4124</v>
          </cell>
        </row>
        <row r="4658">
          <cell r="A4658">
            <v>1982875</v>
          </cell>
          <cell r="B4658" t="str">
            <v>11</v>
          </cell>
          <cell r="C4658" t="str">
            <v>Gaspésie-Iles-de-la-Madeleine</v>
          </cell>
          <cell r="D4658" t="str">
            <v>COOP 0969212 La Ferme laitière du Coteau inc.</v>
          </cell>
          <cell r="E4658" t="str">
            <v>Cayouette(Simon)</v>
          </cell>
          <cell r="F4658" t="str">
            <v>543A, boulevar Perron</v>
          </cell>
          <cell r="G4658" t="str">
            <v>Maria</v>
          </cell>
          <cell r="H4658" t="str">
            <v>G0C1Y0</v>
          </cell>
          <cell r="I4658">
            <v>0</v>
          </cell>
          <cell r="J4658">
            <v>0</v>
          </cell>
          <cell r="K4658">
            <v>11</v>
          </cell>
          <cell r="M4658">
            <v>15</v>
          </cell>
        </row>
        <row r="4659">
          <cell r="A4659">
            <v>1982891</v>
          </cell>
          <cell r="B4659" t="str">
            <v>17</v>
          </cell>
          <cell r="C4659" t="str">
            <v>Centre-du-Québec</v>
          </cell>
          <cell r="D4659" t="str">
            <v>Ferme TiJean inc.</v>
          </cell>
          <cell r="E4659" t="str">
            <v>Létourneau(Éric)</v>
          </cell>
          <cell r="F4659" t="str">
            <v>29, rang 4 Ouest</v>
          </cell>
          <cell r="G4659" t="str">
            <v>Warwick</v>
          </cell>
          <cell r="H4659" t="str">
            <v>J0A1M0</v>
          </cell>
          <cell r="I4659">
            <v>819</v>
          </cell>
          <cell r="J4659">
            <v>3589652</v>
          </cell>
          <cell r="K4659">
            <v>58</v>
          </cell>
          <cell r="L4659">
            <v>13724</v>
          </cell>
          <cell r="M4659">
            <v>55</v>
          </cell>
          <cell r="N4659">
            <v>14139</v>
          </cell>
        </row>
        <row r="4660">
          <cell r="A4660">
            <v>1982933</v>
          </cell>
          <cell r="B4660" t="str">
            <v>05</v>
          </cell>
          <cell r="C4660" t="str">
            <v>Estrie</v>
          </cell>
          <cell r="D4660" t="str">
            <v>Coates(Gordon)</v>
          </cell>
          <cell r="F4660" t="str">
            <v>136 rte 255</v>
          </cell>
          <cell r="G4660" t="str">
            <v>Dudswell</v>
          </cell>
          <cell r="H4660" t="str">
            <v>J0B1G0</v>
          </cell>
          <cell r="I4660">
            <v>819</v>
          </cell>
          <cell r="J4660">
            <v>8841040</v>
          </cell>
          <cell r="K4660">
            <v>13</v>
          </cell>
          <cell r="L4660">
            <v>834</v>
          </cell>
        </row>
        <row r="4661">
          <cell r="A4661">
            <v>1982966</v>
          </cell>
          <cell r="B4661" t="str">
            <v>05</v>
          </cell>
          <cell r="C4661" t="str">
            <v>Estrie</v>
          </cell>
          <cell r="D4661" t="str">
            <v>Bonnichon Marie-Thérèse et Carrier Denis</v>
          </cell>
          <cell r="E4661" t="str">
            <v>Bonnichon(Marie-Thérèse)</v>
          </cell>
          <cell r="F4661" t="str">
            <v>1107, chemin Fitch Bay</v>
          </cell>
          <cell r="G4661" t="str">
            <v>Magog</v>
          </cell>
          <cell r="H4661" t="str">
            <v>J1X3W2</v>
          </cell>
          <cell r="I4661">
            <v>819</v>
          </cell>
          <cell r="J4661">
            <v>8436143</v>
          </cell>
          <cell r="K4661">
            <v>11</v>
          </cell>
        </row>
        <row r="4662">
          <cell r="A4662">
            <v>1983105</v>
          </cell>
          <cell r="B4662" t="str">
            <v>17</v>
          </cell>
          <cell r="C4662" t="str">
            <v>Centre-du-Québec</v>
          </cell>
          <cell r="D4662" t="str">
            <v>Soares(Clément)</v>
          </cell>
          <cell r="E4662" t="str">
            <v>Soares(Mme Machado)</v>
          </cell>
          <cell r="F4662" t="str">
            <v>2889, Rang Double</v>
          </cell>
          <cell r="G4662" t="str">
            <v>Sainte-Clotilde-de-Horton</v>
          </cell>
          <cell r="H4662" t="str">
            <v>J0A1H0</v>
          </cell>
          <cell r="I4662">
            <v>819</v>
          </cell>
          <cell r="J4662">
            <v>3363453</v>
          </cell>
          <cell r="K4662">
            <v>13</v>
          </cell>
          <cell r="L4662">
            <v>1755</v>
          </cell>
          <cell r="M4662">
            <v>16</v>
          </cell>
          <cell r="N4662">
            <v>1395</v>
          </cell>
        </row>
        <row r="4663">
          <cell r="A4663">
            <v>1983253</v>
          </cell>
          <cell r="B4663" t="str">
            <v>08</v>
          </cell>
          <cell r="C4663" t="str">
            <v>Abitibi-Témiscamingue</v>
          </cell>
          <cell r="D4663" t="str">
            <v>Ferme D et F Pelletier</v>
          </cell>
          <cell r="F4663" t="str">
            <v>956, Rang 8 Est</v>
          </cell>
          <cell r="G4663" t="str">
            <v>Palmarolle</v>
          </cell>
          <cell r="H4663" t="str">
            <v>J0Z3C0</v>
          </cell>
          <cell r="I4663">
            <v>819</v>
          </cell>
          <cell r="J4663">
            <v>7872413</v>
          </cell>
          <cell r="K4663">
            <v>22</v>
          </cell>
          <cell r="M4663">
            <v>18</v>
          </cell>
        </row>
        <row r="4664">
          <cell r="A4664">
            <v>1983709</v>
          </cell>
          <cell r="B4664" t="str">
            <v>04</v>
          </cell>
          <cell r="C4664" t="str">
            <v>Mauricie</v>
          </cell>
          <cell r="D4664" t="str">
            <v>COOP 0969196  Levasseur, Joane et Trudel, Mark</v>
          </cell>
          <cell r="F4664" t="str">
            <v>420, rang St-Joseph</v>
          </cell>
          <cell r="G4664" t="str">
            <v>Saint-Adelphe</v>
          </cell>
          <cell r="H4664" t="str">
            <v>G0X2G0</v>
          </cell>
          <cell r="I4664">
            <v>0</v>
          </cell>
          <cell r="J4664">
            <v>0</v>
          </cell>
          <cell r="K4664">
            <v>15</v>
          </cell>
          <cell r="M4664">
            <v>15</v>
          </cell>
        </row>
        <row r="4665">
          <cell r="A4665">
            <v>1983931</v>
          </cell>
          <cell r="B4665" t="str">
            <v>12</v>
          </cell>
          <cell r="C4665" t="str">
            <v>Chaudière-Appalaches</v>
          </cell>
          <cell r="D4665" t="str">
            <v>Godbout Express inc.</v>
          </cell>
          <cell r="E4665" t="str">
            <v>Bilodeau(Alain)</v>
          </cell>
          <cell r="F4665" t="str">
            <v>26, rue Principale</v>
          </cell>
          <cell r="G4665" t="str">
            <v>Saint-Raphaël</v>
          </cell>
          <cell r="H4665" t="str">
            <v>G0R4C0</v>
          </cell>
          <cell r="I4665">
            <v>0</v>
          </cell>
          <cell r="J4665">
            <v>0</v>
          </cell>
          <cell r="K4665">
            <v>90</v>
          </cell>
          <cell r="M4665">
            <v>46</v>
          </cell>
        </row>
        <row r="4666">
          <cell r="A4666">
            <v>1984160</v>
          </cell>
          <cell r="B4666" t="str">
            <v>02</v>
          </cell>
          <cell r="C4666" t="str">
            <v>Saguenay-Lac-Saint-Jean</v>
          </cell>
          <cell r="D4666" t="str">
            <v>Dufour(Marguerite)</v>
          </cell>
          <cell r="F4666" t="str">
            <v>1161, rang double</v>
          </cell>
          <cell r="G4666" t="str">
            <v>Saint-Félicien</v>
          </cell>
          <cell r="H4666" t="str">
            <v>G8K2N8</v>
          </cell>
          <cell r="I4666">
            <v>418</v>
          </cell>
          <cell r="J4666">
            <v>6791197</v>
          </cell>
          <cell r="K4666">
            <v>29</v>
          </cell>
          <cell r="L4666">
            <v>5373</v>
          </cell>
        </row>
        <row r="4667">
          <cell r="A4667">
            <v>1984392</v>
          </cell>
          <cell r="B4667" t="str">
            <v>12</v>
          </cell>
          <cell r="C4667" t="str">
            <v>Chaudière-Appalaches</v>
          </cell>
          <cell r="D4667" t="str">
            <v>Prévost(Jimmy)</v>
          </cell>
          <cell r="F4667" t="str">
            <v>125, rang 5 Nord</v>
          </cell>
          <cell r="G4667" t="str">
            <v>Saint-Victor</v>
          </cell>
          <cell r="H4667" t="str">
            <v>G0M2B0</v>
          </cell>
          <cell r="I4667">
            <v>418</v>
          </cell>
          <cell r="J4667">
            <v>5887609</v>
          </cell>
          <cell r="M4667">
            <v>89</v>
          </cell>
          <cell r="N4667">
            <v>18861</v>
          </cell>
        </row>
        <row r="4668">
          <cell r="A4668">
            <v>1984475</v>
          </cell>
          <cell r="B4668" t="str">
            <v>11</v>
          </cell>
          <cell r="C4668" t="str">
            <v>Gaspésie-Iles-de-la-Madeleine</v>
          </cell>
          <cell r="D4668" t="str">
            <v>Cochrane(Carl)</v>
          </cell>
          <cell r="F4668" t="str">
            <v>102, Gallagher</v>
          </cell>
          <cell r="G4668" t="str">
            <v>Cascapédia-Saint-Jules</v>
          </cell>
          <cell r="H4668" t="str">
            <v>G0C1T0</v>
          </cell>
          <cell r="I4668">
            <v>418</v>
          </cell>
          <cell r="J4668">
            <v>3926033</v>
          </cell>
          <cell r="K4668">
            <v>44</v>
          </cell>
          <cell r="L4668">
            <v>9392</v>
          </cell>
          <cell r="M4668">
            <v>47</v>
          </cell>
          <cell r="N4668">
            <v>9392</v>
          </cell>
        </row>
        <row r="4669">
          <cell r="A4669">
            <v>1984673</v>
          </cell>
          <cell r="B4669" t="str">
            <v>16</v>
          </cell>
          <cell r="C4669" t="str">
            <v>Montérégie</v>
          </cell>
          <cell r="D4669" t="str">
            <v>COOP 1521087 Ferme Jean-Clair enr.</v>
          </cell>
          <cell r="E4669" t="str">
            <v>Ménard(Jean-Marc)</v>
          </cell>
          <cell r="F4669" t="str">
            <v>57, rue Dufferin</v>
          </cell>
          <cell r="G4669" t="str">
            <v>Granby</v>
          </cell>
          <cell r="H4669" t="str">
            <v>J2G4W8</v>
          </cell>
          <cell r="I4669">
            <v>0</v>
          </cell>
          <cell r="J4669">
            <v>0</v>
          </cell>
          <cell r="K4669">
            <v>10</v>
          </cell>
          <cell r="M4669">
            <v>13</v>
          </cell>
        </row>
        <row r="4670">
          <cell r="A4670">
            <v>1984681</v>
          </cell>
          <cell r="B4670" t="str">
            <v>14</v>
          </cell>
          <cell r="C4670" t="str">
            <v>Lanaudière</v>
          </cell>
          <cell r="D4670" t="str">
            <v>COOP 1521087 Yves Gravel</v>
          </cell>
          <cell r="F4670" t="str">
            <v>57, rue Dufferin</v>
          </cell>
          <cell r="G4670" t="str">
            <v>Granby</v>
          </cell>
          <cell r="H4670" t="str">
            <v>J2G4W8</v>
          </cell>
          <cell r="I4670">
            <v>0</v>
          </cell>
          <cell r="J4670">
            <v>0</v>
          </cell>
          <cell r="K4670">
            <v>69</v>
          </cell>
          <cell r="M4670">
            <v>50</v>
          </cell>
        </row>
        <row r="4671">
          <cell r="A4671">
            <v>1984699</v>
          </cell>
          <cell r="B4671" t="str">
            <v>05</v>
          </cell>
          <cell r="C4671" t="str">
            <v>Estrie</v>
          </cell>
          <cell r="D4671" t="str">
            <v>COOP 1521087 Gaston Grondin</v>
          </cell>
          <cell r="F4671" t="str">
            <v>57, rue Dufferin</v>
          </cell>
          <cell r="G4671" t="str">
            <v>Granby</v>
          </cell>
          <cell r="H4671" t="str">
            <v>J2G4W8</v>
          </cell>
          <cell r="I4671">
            <v>0</v>
          </cell>
          <cell r="J4671">
            <v>0</v>
          </cell>
          <cell r="K4671">
            <v>16</v>
          </cell>
          <cell r="M4671">
            <v>15</v>
          </cell>
        </row>
        <row r="4672">
          <cell r="A4672">
            <v>1984962</v>
          </cell>
          <cell r="B4672" t="str">
            <v>02</v>
          </cell>
          <cell r="C4672" t="str">
            <v>Saguenay-Lac-Saint-Jean</v>
          </cell>
          <cell r="D4672" t="str">
            <v>Turcotte(Alain)</v>
          </cell>
          <cell r="F4672" t="str">
            <v>218, 7ième avenue</v>
          </cell>
          <cell r="G4672" t="str">
            <v>Dolbeau-Mistassini</v>
          </cell>
          <cell r="H4672" t="str">
            <v>G8L2Z2</v>
          </cell>
          <cell r="I4672">
            <v>418</v>
          </cell>
          <cell r="J4672">
            <v>2762929</v>
          </cell>
          <cell r="K4672">
            <v>10</v>
          </cell>
        </row>
        <row r="4673">
          <cell r="A4673">
            <v>1985068</v>
          </cell>
          <cell r="B4673" t="str">
            <v>16</v>
          </cell>
          <cell r="C4673" t="str">
            <v>Montérégie</v>
          </cell>
          <cell r="D4673" t="str">
            <v>9163-3149 Québec inc.</v>
          </cell>
          <cell r="E4673" t="str">
            <v>Bachand(Jean-Claude)</v>
          </cell>
          <cell r="F4673" t="str">
            <v>1758, rue Principale</v>
          </cell>
          <cell r="G4673" t="str">
            <v>Saint-Dominique</v>
          </cell>
          <cell r="H4673" t="str">
            <v>J0H1L0</v>
          </cell>
          <cell r="I4673">
            <v>450</v>
          </cell>
          <cell r="J4673">
            <v>7716125</v>
          </cell>
          <cell r="K4673">
            <v>97</v>
          </cell>
          <cell r="L4673">
            <v>13998</v>
          </cell>
          <cell r="M4673">
            <v>87</v>
          </cell>
          <cell r="N4673">
            <v>15407</v>
          </cell>
        </row>
        <row r="4674">
          <cell r="A4674">
            <v>1985258</v>
          </cell>
          <cell r="B4674" t="str">
            <v>12</v>
          </cell>
          <cell r="C4674" t="str">
            <v>Chaudière-Appalaches</v>
          </cell>
          <cell r="D4674" t="str">
            <v>Sonia Fortin et Succession Yannick Jacques</v>
          </cell>
          <cell r="F4674" t="str">
            <v>651, Rang 6 Sud</v>
          </cell>
          <cell r="G4674" t="str">
            <v>East Broughton</v>
          </cell>
          <cell r="H4674" t="str">
            <v>G0N1G0</v>
          </cell>
          <cell r="I4674">
            <v>418</v>
          </cell>
          <cell r="J4674">
            <v>4274979</v>
          </cell>
          <cell r="K4674">
            <v>36</v>
          </cell>
          <cell r="M4674">
            <v>70</v>
          </cell>
          <cell r="N4674">
            <v>8090</v>
          </cell>
        </row>
        <row r="4675">
          <cell r="A4675">
            <v>1985803</v>
          </cell>
          <cell r="B4675" t="str">
            <v>08</v>
          </cell>
          <cell r="C4675" t="str">
            <v>Abitibi-Témiscamingue</v>
          </cell>
          <cell r="D4675" t="str">
            <v>COOP 1499904 Demers Lucien et Bernatchez Pauline</v>
          </cell>
          <cell r="F4675" t="str">
            <v>263, 1re Avenue Ouest</v>
          </cell>
          <cell r="G4675" t="str">
            <v>Amos</v>
          </cell>
          <cell r="H4675" t="str">
            <v>J9T1V1</v>
          </cell>
          <cell r="I4675">
            <v>0</v>
          </cell>
          <cell r="J4675">
            <v>0</v>
          </cell>
          <cell r="K4675">
            <v>51</v>
          </cell>
          <cell r="M4675">
            <v>55</v>
          </cell>
        </row>
        <row r="4676">
          <cell r="A4676">
            <v>1986561</v>
          </cell>
          <cell r="B4676" t="str">
            <v>12</v>
          </cell>
          <cell r="C4676" t="str">
            <v>Chaudière-Appalaches</v>
          </cell>
          <cell r="D4676" t="str">
            <v>Ferme Gilles Perron inc.</v>
          </cell>
          <cell r="E4676" t="str">
            <v>Perron(Gilles)</v>
          </cell>
          <cell r="F4676" t="str">
            <v>347, route 275</v>
          </cell>
          <cell r="G4676" t="str">
            <v>Frampton</v>
          </cell>
          <cell r="H4676" t="str">
            <v>G0R1M0</v>
          </cell>
          <cell r="I4676">
            <v>418</v>
          </cell>
          <cell r="J4676">
            <v>4795357</v>
          </cell>
          <cell r="K4676">
            <v>68</v>
          </cell>
          <cell r="L4676">
            <v>10568</v>
          </cell>
          <cell r="M4676">
            <v>60</v>
          </cell>
          <cell r="N4676">
            <v>13363</v>
          </cell>
        </row>
        <row r="4677">
          <cell r="A4677">
            <v>1986850</v>
          </cell>
          <cell r="B4677" t="str">
            <v>02</v>
          </cell>
          <cell r="C4677" t="str">
            <v>Saguenay-Lac-Saint-Jean</v>
          </cell>
          <cell r="D4677" t="str">
            <v>9174-1678 Québec inc.</v>
          </cell>
          <cell r="E4677" t="str">
            <v>Tremblay(Blaise)</v>
          </cell>
          <cell r="F4677" t="str">
            <v>1408, route Dorval</v>
          </cell>
          <cell r="G4677" t="str">
            <v>Larouche</v>
          </cell>
          <cell r="H4677" t="str">
            <v>G0W1Z0</v>
          </cell>
          <cell r="I4677">
            <v>418</v>
          </cell>
          <cell r="J4677">
            <v>5426675</v>
          </cell>
          <cell r="K4677">
            <v>12</v>
          </cell>
        </row>
        <row r="4678">
          <cell r="A4678">
            <v>1987429</v>
          </cell>
          <cell r="B4678" t="str">
            <v>07</v>
          </cell>
          <cell r="C4678" t="str">
            <v>Outaouais</v>
          </cell>
          <cell r="D4678" t="str">
            <v>Cloutier Serge et Gratton Chantal</v>
          </cell>
          <cell r="F4678" t="str">
            <v>853, route 148</v>
          </cell>
          <cell r="G4678" t="str">
            <v>Lochaber-Partie-Ouest</v>
          </cell>
          <cell r="H4678" t="str">
            <v>J0X3B0</v>
          </cell>
          <cell r="I4678">
            <v>819</v>
          </cell>
          <cell r="J4678">
            <v>9866341</v>
          </cell>
          <cell r="K4678">
            <v>11</v>
          </cell>
          <cell r="L4678">
            <v>2058</v>
          </cell>
          <cell r="M4678">
            <v>15</v>
          </cell>
          <cell r="N4678">
            <v>2058</v>
          </cell>
        </row>
        <row r="4679">
          <cell r="A4679">
            <v>1987890</v>
          </cell>
          <cell r="B4679" t="str">
            <v>07</v>
          </cell>
          <cell r="C4679" t="str">
            <v>Outaouais</v>
          </cell>
          <cell r="D4679" t="str">
            <v>Fermes Green Acres S.E.N.C.</v>
          </cell>
          <cell r="F4679" t="str">
            <v>C472, 7ième Concession</v>
          </cell>
          <cell r="G4679" t="str">
            <v>Shawville</v>
          </cell>
          <cell r="H4679" t="str">
            <v>J0X2Y0</v>
          </cell>
          <cell r="I4679">
            <v>819</v>
          </cell>
          <cell r="J4679">
            <v>6475444</v>
          </cell>
          <cell r="K4679">
            <v>171</v>
          </cell>
          <cell r="L4679">
            <v>47724</v>
          </cell>
          <cell r="M4679">
            <v>164</v>
          </cell>
          <cell r="N4679">
            <v>44907</v>
          </cell>
        </row>
        <row r="4680">
          <cell r="A4680">
            <v>1988468</v>
          </cell>
          <cell r="B4680" t="str">
            <v>08</v>
          </cell>
          <cell r="C4680" t="str">
            <v>Abitibi-Témiscamingue</v>
          </cell>
          <cell r="D4680" t="str">
            <v>Ferme Stamal inc.</v>
          </cell>
          <cell r="E4680" t="str">
            <v>Bisson(Marco)</v>
          </cell>
          <cell r="F4680" t="str">
            <v>765, rang 3</v>
          </cell>
          <cell r="G4680" t="str">
            <v>Sainte-Germaine-Boulé</v>
          </cell>
          <cell r="H4680" t="str">
            <v>J0Z1M0</v>
          </cell>
          <cell r="I4680">
            <v>819</v>
          </cell>
          <cell r="J4680">
            <v>7876709</v>
          </cell>
          <cell r="K4680">
            <v>110</v>
          </cell>
          <cell r="L4680">
            <v>24464</v>
          </cell>
          <cell r="M4680">
            <v>113</v>
          </cell>
          <cell r="N4680">
            <v>22000</v>
          </cell>
        </row>
        <row r="4681">
          <cell r="A4681">
            <v>1989201</v>
          </cell>
          <cell r="B4681" t="str">
            <v>08</v>
          </cell>
          <cell r="C4681" t="str">
            <v>Abitibi-Témiscamingue</v>
          </cell>
          <cell r="D4681" t="str">
            <v>COOP 1867340 Daniel Côté</v>
          </cell>
          <cell r="F4681" t="str">
            <v>214 Lac Cameron</v>
          </cell>
          <cell r="G4681" t="str">
            <v>Saint-Eugène-de-Guigues</v>
          </cell>
          <cell r="H4681" t="str">
            <v>J0Z3L0</v>
          </cell>
          <cell r="I4681">
            <v>0</v>
          </cell>
          <cell r="J4681">
            <v>0</v>
          </cell>
          <cell r="K4681">
            <v>24</v>
          </cell>
          <cell r="M4681">
            <v>24</v>
          </cell>
        </row>
        <row r="4682">
          <cell r="A4682">
            <v>1989854</v>
          </cell>
          <cell r="B4682" t="str">
            <v>08</v>
          </cell>
          <cell r="C4682" t="str">
            <v>Abitibi-Témiscamingue</v>
          </cell>
          <cell r="D4682" t="str">
            <v>Plante Michel, Suzon et Sylvie</v>
          </cell>
          <cell r="F4682" t="str">
            <v>7, route 397</v>
          </cell>
          <cell r="G4682" t="str">
            <v>Rochebaucourt</v>
          </cell>
          <cell r="H4682" t="str">
            <v>J0Y2J0</v>
          </cell>
          <cell r="I4682">
            <v>819</v>
          </cell>
          <cell r="J4682">
            <v>7545431</v>
          </cell>
          <cell r="K4682">
            <v>84</v>
          </cell>
          <cell r="L4682">
            <v>9136</v>
          </cell>
          <cell r="M4682">
            <v>88</v>
          </cell>
          <cell r="N4682">
            <v>8455</v>
          </cell>
        </row>
        <row r="4683">
          <cell r="A4683">
            <v>1990282</v>
          </cell>
          <cell r="B4683" t="str">
            <v>12</v>
          </cell>
          <cell r="C4683" t="str">
            <v>Chaudière-Appalaches</v>
          </cell>
          <cell r="D4683" t="str">
            <v>COOP 1527936 René Rhéaume</v>
          </cell>
          <cell r="F4683" t="str">
            <v>316, rang St-Antoine</v>
          </cell>
          <cell r="G4683" t="str">
            <v>Sainte-Marguerite (de Beauce)</v>
          </cell>
          <cell r="H4683" t="str">
            <v>G0S2X0</v>
          </cell>
          <cell r="I4683">
            <v>0</v>
          </cell>
          <cell r="J4683">
            <v>0</v>
          </cell>
          <cell r="K4683">
            <v>38</v>
          </cell>
          <cell r="M4683">
            <v>52</v>
          </cell>
        </row>
        <row r="4684">
          <cell r="A4684">
            <v>1990431</v>
          </cell>
          <cell r="B4684" t="str">
            <v>02</v>
          </cell>
          <cell r="C4684" t="str">
            <v>Saguenay-Lac-Saint-Jean</v>
          </cell>
          <cell r="D4684" t="str">
            <v>Poirier Sébastien et Delisle Truchon Marie-Eve</v>
          </cell>
          <cell r="E4684" t="str">
            <v>Delisle(Marie-Eve Truchon)</v>
          </cell>
          <cell r="F4684" t="str">
            <v>81, Grand Rang Sud</v>
          </cell>
          <cell r="G4684" t="str">
            <v>Albanel</v>
          </cell>
          <cell r="H4684" t="str">
            <v>G8M3L7</v>
          </cell>
          <cell r="I4684">
            <v>418</v>
          </cell>
          <cell r="J4684">
            <v>2793174</v>
          </cell>
          <cell r="K4684">
            <v>10</v>
          </cell>
          <cell r="M4684">
            <v>19</v>
          </cell>
        </row>
        <row r="4685">
          <cell r="A4685">
            <v>1990944</v>
          </cell>
          <cell r="B4685" t="str">
            <v>05</v>
          </cell>
          <cell r="C4685" t="str">
            <v>Estrie</v>
          </cell>
          <cell r="D4685" t="str">
            <v>Bombardier Nathalie &amp; Gaudreau Daniel</v>
          </cell>
          <cell r="F4685" t="str">
            <v>225, Victoria Ouest</v>
          </cell>
          <cell r="G4685" t="str">
            <v>Scotstown</v>
          </cell>
          <cell r="H4685" t="str">
            <v>J0B3B0</v>
          </cell>
          <cell r="I4685">
            <v>819</v>
          </cell>
          <cell r="J4685">
            <v>6574528</v>
          </cell>
          <cell r="K4685">
            <v>35</v>
          </cell>
          <cell r="M4685">
            <v>38</v>
          </cell>
          <cell r="N4685">
            <v>7370</v>
          </cell>
        </row>
        <row r="4686">
          <cell r="A4686">
            <v>1991058</v>
          </cell>
          <cell r="B4686" t="str">
            <v>07</v>
          </cell>
          <cell r="C4686" t="str">
            <v>Outaouais</v>
          </cell>
          <cell r="D4686" t="str">
            <v>Gratton(Jocelyn)</v>
          </cell>
          <cell r="F4686" t="str">
            <v>4, montée Berndt</v>
          </cell>
          <cell r="G4686" t="str">
            <v>Lochaber-Partie-Ouest</v>
          </cell>
          <cell r="H4686" t="str">
            <v>J0X3B0</v>
          </cell>
          <cell r="I4686">
            <v>819</v>
          </cell>
          <cell r="J4686">
            <v>2818346</v>
          </cell>
          <cell r="K4686">
            <v>27</v>
          </cell>
          <cell r="L4686">
            <v>4133</v>
          </cell>
          <cell r="M4686">
            <v>70</v>
          </cell>
          <cell r="N4686">
            <v>4133</v>
          </cell>
        </row>
        <row r="4687">
          <cell r="A4687">
            <v>1991579</v>
          </cell>
          <cell r="B4687" t="str">
            <v>08</v>
          </cell>
          <cell r="C4687" t="str">
            <v>Abitibi-Témiscamingue</v>
          </cell>
          <cell r="D4687" t="str">
            <v>Falardeau(Sylvain)</v>
          </cell>
          <cell r="F4687" t="str">
            <v>22, rue Fugère</v>
          </cell>
          <cell r="G4687" t="str">
            <v>Fugèreville</v>
          </cell>
          <cell r="H4687" t="str">
            <v>J0Z2A0</v>
          </cell>
          <cell r="I4687">
            <v>819</v>
          </cell>
          <cell r="J4687">
            <v>7482357</v>
          </cell>
          <cell r="K4687">
            <v>35</v>
          </cell>
          <cell r="L4687">
            <v>3045</v>
          </cell>
          <cell r="M4687">
            <v>46</v>
          </cell>
          <cell r="N4687">
            <v>7835</v>
          </cell>
        </row>
        <row r="4688">
          <cell r="A4688">
            <v>1992007</v>
          </cell>
          <cell r="B4688" t="str">
            <v>02</v>
          </cell>
          <cell r="C4688" t="str">
            <v>Saguenay-Lac-Saint-Jean</v>
          </cell>
          <cell r="D4688" t="str">
            <v>COOP 0969188 Jean-Pierre Gagnon</v>
          </cell>
          <cell r="F4688" t="str">
            <v>440 Lac Sébastien C.P.164</v>
          </cell>
          <cell r="G4688" t="str">
            <v>Saint-David-de-Falardeau</v>
          </cell>
          <cell r="H4688" t="str">
            <v>G0V1C0</v>
          </cell>
          <cell r="I4688">
            <v>0</v>
          </cell>
          <cell r="J4688">
            <v>0</v>
          </cell>
          <cell r="K4688">
            <v>5</v>
          </cell>
          <cell r="M4688">
            <v>7</v>
          </cell>
        </row>
        <row r="4689">
          <cell r="A4689">
            <v>1992957</v>
          </cell>
          <cell r="B4689" t="str">
            <v>05</v>
          </cell>
          <cell r="C4689" t="str">
            <v>Estrie</v>
          </cell>
          <cell r="D4689" t="str">
            <v>Boeuf Parthenais S.E.C.</v>
          </cell>
          <cell r="E4689" t="str">
            <v>Brassard(Pierre)</v>
          </cell>
          <cell r="F4689" t="str">
            <v>1747 chemin Baldwin-Barnston</v>
          </cell>
          <cell r="G4689" t="str">
            <v>Coaticook</v>
          </cell>
          <cell r="H4689" t="str">
            <v>J1A2S4</v>
          </cell>
          <cell r="I4689">
            <v>0</v>
          </cell>
          <cell r="J4689">
            <v>0</v>
          </cell>
          <cell r="K4689">
            <v>159</v>
          </cell>
          <cell r="L4689">
            <v>17766</v>
          </cell>
          <cell r="M4689">
            <v>163</v>
          </cell>
          <cell r="N4689">
            <v>17766</v>
          </cell>
        </row>
        <row r="4690">
          <cell r="A4690">
            <v>1992965</v>
          </cell>
          <cell r="B4690" t="str">
            <v>02</v>
          </cell>
          <cell r="C4690" t="str">
            <v>Saguenay-Lac-Saint-Jean</v>
          </cell>
          <cell r="D4690" t="str">
            <v>Villeneuve(Fabien)</v>
          </cell>
          <cell r="F4690" t="str">
            <v>1052, rang 4</v>
          </cell>
          <cell r="G4690" t="str">
            <v>Normandin</v>
          </cell>
          <cell r="H4690" t="str">
            <v>G8M4R4</v>
          </cell>
          <cell r="I4690">
            <v>418</v>
          </cell>
          <cell r="J4690">
            <v>2748084</v>
          </cell>
          <cell r="M4690">
            <v>18</v>
          </cell>
        </row>
        <row r="4691">
          <cell r="A4691">
            <v>1993831</v>
          </cell>
          <cell r="B4691" t="str">
            <v>12</v>
          </cell>
          <cell r="C4691" t="str">
            <v>Chaudière-Appalaches</v>
          </cell>
          <cell r="D4691" t="str">
            <v>O'Farrell(Nelson)</v>
          </cell>
          <cell r="F4691" t="str">
            <v>160, rang 10</v>
          </cell>
          <cell r="G4691" t="str">
            <v>Saint-Malachie</v>
          </cell>
          <cell r="H4691" t="str">
            <v>G0R3N0</v>
          </cell>
          <cell r="I4691">
            <v>418</v>
          </cell>
          <cell r="J4691">
            <v>6425151</v>
          </cell>
          <cell r="K4691">
            <v>69</v>
          </cell>
          <cell r="L4691">
            <v>13404</v>
          </cell>
          <cell r="M4691">
            <v>63</v>
          </cell>
          <cell r="N4691">
            <v>17779</v>
          </cell>
        </row>
        <row r="4692">
          <cell r="A4692">
            <v>1994334</v>
          </cell>
          <cell r="B4692" t="str">
            <v>16</v>
          </cell>
          <cell r="C4692" t="str">
            <v>Montérégie</v>
          </cell>
          <cell r="D4692" t="str">
            <v>Havencrest Ferme</v>
          </cell>
          <cell r="E4692" t="str">
            <v>Morrison(Scott)</v>
          </cell>
          <cell r="F4692" t="str">
            <v>1195, Chemin Petit St-Patrice</v>
          </cell>
          <cell r="G4692" t="str">
            <v>Saint-Télesphore</v>
          </cell>
          <cell r="H4692" t="str">
            <v>J0P1G0</v>
          </cell>
          <cell r="I4692">
            <v>450</v>
          </cell>
          <cell r="J4692">
            <v>2693487</v>
          </cell>
          <cell r="K4692">
            <v>48</v>
          </cell>
          <cell r="L4692">
            <v>2244</v>
          </cell>
          <cell r="M4692">
            <v>48</v>
          </cell>
        </row>
        <row r="4693">
          <cell r="A4693">
            <v>1994615</v>
          </cell>
          <cell r="B4693" t="str">
            <v>12</v>
          </cell>
          <cell r="C4693" t="str">
            <v>Chaudière-Appalaches</v>
          </cell>
          <cell r="D4693" t="str">
            <v>Vermette(Patrick)</v>
          </cell>
          <cell r="F4693" t="str">
            <v>267, Ovila Rhéaume</v>
          </cell>
          <cell r="G4693" t="str">
            <v>Québec</v>
          </cell>
          <cell r="H4693" t="str">
            <v>G2N2L1</v>
          </cell>
          <cell r="I4693">
            <v>418</v>
          </cell>
          <cell r="J4693">
            <v>9482882</v>
          </cell>
          <cell r="K4693">
            <v>24</v>
          </cell>
          <cell r="L4693">
            <v>1549</v>
          </cell>
          <cell r="M4693">
            <v>24</v>
          </cell>
          <cell r="N4693">
            <v>3256</v>
          </cell>
        </row>
        <row r="4694">
          <cell r="A4694">
            <v>1994862</v>
          </cell>
          <cell r="B4694" t="str">
            <v>01</v>
          </cell>
          <cell r="C4694" t="str">
            <v>Bas-Saint-Laurent</v>
          </cell>
          <cell r="D4694" t="str">
            <v>Carmen Lemay et Jimmy Lavoie</v>
          </cell>
          <cell r="F4694" t="str">
            <v>614, rang 12</v>
          </cell>
          <cell r="G4694" t="str">
            <v>Auclair</v>
          </cell>
          <cell r="H4694" t="str">
            <v>G0L1A0</v>
          </cell>
          <cell r="I4694">
            <v>418</v>
          </cell>
          <cell r="J4694">
            <v>8990797</v>
          </cell>
          <cell r="K4694">
            <v>55</v>
          </cell>
          <cell r="L4694">
            <v>2615</v>
          </cell>
          <cell r="M4694">
            <v>52</v>
          </cell>
          <cell r="N4694">
            <v>6272</v>
          </cell>
        </row>
        <row r="4695">
          <cell r="A4695">
            <v>1995083</v>
          </cell>
          <cell r="B4695" t="str">
            <v>02</v>
          </cell>
          <cell r="C4695" t="str">
            <v>Saguenay-Lac-Saint-Jean</v>
          </cell>
          <cell r="D4695" t="str">
            <v>Girard Éric et Vézina Peggy</v>
          </cell>
          <cell r="F4695" t="str">
            <v>4370, Rang 9 Ouest</v>
          </cell>
          <cell r="G4695" t="str">
            <v>Labrecque</v>
          </cell>
          <cell r="H4695" t="str">
            <v>G0W2S0</v>
          </cell>
          <cell r="I4695">
            <v>418</v>
          </cell>
          <cell r="J4695">
            <v>4811911</v>
          </cell>
          <cell r="K4695">
            <v>26</v>
          </cell>
          <cell r="M4695">
            <v>66</v>
          </cell>
          <cell r="N4695">
            <v>18210</v>
          </cell>
        </row>
        <row r="4696">
          <cell r="A4696">
            <v>1995513</v>
          </cell>
          <cell r="B4696" t="str">
            <v>12</v>
          </cell>
          <cell r="C4696" t="str">
            <v>Chaudière-Appalaches</v>
          </cell>
          <cell r="D4696" t="str">
            <v>Ferme Bovine Franko inc.</v>
          </cell>
          <cell r="E4696" t="str">
            <v>Champagne(François)</v>
          </cell>
          <cell r="F4696" t="str">
            <v>330, rang Armagh</v>
          </cell>
          <cell r="G4696" t="str">
            <v>Sainte-Agathe-de-Lotbinière</v>
          </cell>
          <cell r="H4696" t="str">
            <v>G0S2A0</v>
          </cell>
          <cell r="I4696">
            <v>418</v>
          </cell>
          <cell r="J4696">
            <v>5992984</v>
          </cell>
          <cell r="K4696">
            <v>67</v>
          </cell>
          <cell r="L4696">
            <v>16712</v>
          </cell>
          <cell r="M4696">
            <v>64</v>
          </cell>
          <cell r="N4696">
            <v>16712</v>
          </cell>
        </row>
        <row r="4697">
          <cell r="A4697">
            <v>1996230</v>
          </cell>
          <cell r="B4697" t="str">
            <v>12</v>
          </cell>
          <cell r="C4697" t="str">
            <v>Chaudière-Appalaches</v>
          </cell>
          <cell r="D4697" t="str">
            <v>Pelletier, Dave et Keven</v>
          </cell>
          <cell r="E4697" t="str">
            <v>Pelletier(Dave)</v>
          </cell>
          <cell r="F4697" t="str">
            <v>280, avenue Gaspé Est</v>
          </cell>
          <cell r="G4697" t="str">
            <v>Saint-Jean-Port-Joli</v>
          </cell>
          <cell r="H4697" t="str">
            <v>G0R3G0</v>
          </cell>
          <cell r="I4697">
            <v>418</v>
          </cell>
          <cell r="J4697">
            <v>5983129</v>
          </cell>
          <cell r="K4697">
            <v>17</v>
          </cell>
          <cell r="M4697">
            <v>74</v>
          </cell>
          <cell r="N4697">
            <v>11907</v>
          </cell>
        </row>
        <row r="4698">
          <cell r="A4698">
            <v>1996479</v>
          </cell>
          <cell r="B4698" t="str">
            <v>17</v>
          </cell>
          <cell r="C4698" t="str">
            <v>Centre-du-Québec</v>
          </cell>
          <cell r="D4698" t="str">
            <v>Samson(Vicky)</v>
          </cell>
          <cell r="F4698" t="str">
            <v>890, Rang 8 Est</v>
          </cell>
          <cell r="G4698" t="str">
            <v>Laurierville</v>
          </cell>
          <cell r="H4698" t="str">
            <v>G0S1P0</v>
          </cell>
          <cell r="I4698">
            <v>819</v>
          </cell>
          <cell r="J4698">
            <v>3651086</v>
          </cell>
          <cell r="M4698">
            <v>16</v>
          </cell>
          <cell r="N4698">
            <v>1182</v>
          </cell>
        </row>
        <row r="4699">
          <cell r="A4699">
            <v>1996891</v>
          </cell>
          <cell r="B4699" t="str">
            <v>04</v>
          </cell>
          <cell r="C4699" t="str">
            <v>Mauricie</v>
          </cell>
          <cell r="D4699" t="str">
            <v>COOP 0969196 Gaétan Descoteaux</v>
          </cell>
          <cell r="F4699" t="str">
            <v>420, rang St-Joseph</v>
          </cell>
          <cell r="G4699" t="str">
            <v>Saint-Adelphe</v>
          </cell>
          <cell r="H4699" t="str">
            <v>G0X2G0</v>
          </cell>
          <cell r="I4699">
            <v>0</v>
          </cell>
          <cell r="J4699">
            <v>0</v>
          </cell>
          <cell r="K4699">
            <v>6</v>
          </cell>
          <cell r="M4699">
            <v>7</v>
          </cell>
        </row>
        <row r="4700">
          <cell r="A4700">
            <v>1997253</v>
          </cell>
          <cell r="B4700" t="str">
            <v>07</v>
          </cell>
          <cell r="C4700" t="str">
            <v>Outaouais</v>
          </cell>
          <cell r="D4700" t="str">
            <v>Ferme des 4 Trèfles S.E.N.C.</v>
          </cell>
          <cell r="E4700" t="str">
            <v>Parker(Yvon et Annie)</v>
          </cell>
          <cell r="F4700" t="str">
            <v>179, route 105</v>
          </cell>
          <cell r="G4700" t="str">
            <v>Gracefield</v>
          </cell>
          <cell r="H4700" t="str">
            <v>J0X1W0</v>
          </cell>
          <cell r="I4700">
            <v>819</v>
          </cell>
          <cell r="J4700">
            <v>4632831</v>
          </cell>
          <cell r="K4700">
            <v>128</v>
          </cell>
          <cell r="L4700">
            <v>33212</v>
          </cell>
          <cell r="M4700">
            <v>94</v>
          </cell>
          <cell r="N4700">
            <v>25750</v>
          </cell>
        </row>
        <row r="4701">
          <cell r="A4701">
            <v>1997345</v>
          </cell>
          <cell r="B4701" t="str">
            <v>16</v>
          </cell>
          <cell r="C4701" t="str">
            <v>Montérégie</v>
          </cell>
          <cell r="D4701" t="str">
            <v>COOP 1521087 9190-0597 Québec inc.</v>
          </cell>
          <cell r="E4701" t="str">
            <v>Robidoux(Laurent)</v>
          </cell>
          <cell r="F4701" t="str">
            <v>57, rue Dufferin</v>
          </cell>
          <cell r="G4701" t="str">
            <v>Granby</v>
          </cell>
          <cell r="H4701" t="str">
            <v>J2G4W8</v>
          </cell>
          <cell r="I4701">
            <v>0</v>
          </cell>
          <cell r="J4701">
            <v>0</v>
          </cell>
          <cell r="K4701">
            <v>114</v>
          </cell>
          <cell r="M4701">
            <v>113</v>
          </cell>
        </row>
        <row r="4702">
          <cell r="A4702">
            <v>1997485</v>
          </cell>
          <cell r="B4702" t="str">
            <v>12</v>
          </cell>
          <cell r="C4702" t="str">
            <v>Chaudière-Appalaches</v>
          </cell>
          <cell r="D4702" t="str">
            <v>Vachon(Keven)</v>
          </cell>
          <cell r="F4702" t="str">
            <v>1135, rang 1</v>
          </cell>
          <cell r="G4702" t="str">
            <v>Saint-Frédéric</v>
          </cell>
          <cell r="H4702" t="str">
            <v>G0N1P0</v>
          </cell>
          <cell r="I4702">
            <v>418</v>
          </cell>
          <cell r="J4702">
            <v>4262193</v>
          </cell>
          <cell r="K4702">
            <v>76</v>
          </cell>
          <cell r="L4702">
            <v>13843</v>
          </cell>
          <cell r="M4702">
            <v>70</v>
          </cell>
          <cell r="N4702">
            <v>16938</v>
          </cell>
        </row>
        <row r="4703">
          <cell r="A4703">
            <v>1997782</v>
          </cell>
          <cell r="B4703" t="str">
            <v>17</v>
          </cell>
          <cell r="C4703" t="str">
            <v>Centre-du-Québec</v>
          </cell>
          <cell r="D4703" t="str">
            <v>COOP 0969246 Ferme Franroli SENC</v>
          </cell>
          <cell r="E4703" t="str">
            <v>Bahl(François)</v>
          </cell>
          <cell r="F4703" t="str">
            <v>861, rang 7</v>
          </cell>
          <cell r="G4703" t="str">
            <v>Wickham</v>
          </cell>
          <cell r="H4703" t="str">
            <v>J0C1S0</v>
          </cell>
          <cell r="I4703">
            <v>0</v>
          </cell>
          <cell r="J4703">
            <v>0</v>
          </cell>
          <cell r="K4703">
            <v>7</v>
          </cell>
          <cell r="M4703">
            <v>5</v>
          </cell>
        </row>
        <row r="4704">
          <cell r="A4704">
            <v>1999622</v>
          </cell>
          <cell r="B4704" t="str">
            <v>05</v>
          </cell>
          <cell r="C4704" t="str">
            <v>Estrie</v>
          </cell>
          <cell r="D4704" t="str">
            <v>9081-0334 Québec inc.</v>
          </cell>
          <cell r="E4704" t="str">
            <v>(cellulaire)(Pelletier Gérard)</v>
          </cell>
          <cell r="F4704" t="str">
            <v>4950, chemin Robinson</v>
          </cell>
          <cell r="G4704" t="str">
            <v>Cookshire-Eaton</v>
          </cell>
          <cell r="H4704" t="str">
            <v>J0B1M0</v>
          </cell>
          <cell r="I4704">
            <v>819</v>
          </cell>
          <cell r="J4704">
            <v>6584444</v>
          </cell>
          <cell r="K4704">
            <v>17</v>
          </cell>
          <cell r="L4704">
            <v>1705</v>
          </cell>
          <cell r="M4704">
            <v>42</v>
          </cell>
          <cell r="N4704">
            <v>7031</v>
          </cell>
        </row>
        <row r="4705">
          <cell r="A4705">
            <v>2000065</v>
          </cell>
          <cell r="B4705" t="str">
            <v>07</v>
          </cell>
          <cell r="C4705" t="str">
            <v>Outaouais</v>
          </cell>
          <cell r="D4705" t="str">
            <v>Kirkham(Keith)</v>
          </cell>
          <cell r="F4705" t="str">
            <v>C116, 13th Concession</v>
          </cell>
          <cell r="G4705" t="str">
            <v>Clarendon</v>
          </cell>
          <cell r="H4705" t="str">
            <v>J0X2Y0</v>
          </cell>
          <cell r="I4705">
            <v>819</v>
          </cell>
          <cell r="J4705">
            <v>6472315</v>
          </cell>
          <cell r="K4705">
            <v>20</v>
          </cell>
          <cell r="M4705">
            <v>32</v>
          </cell>
          <cell r="N4705">
            <v>642</v>
          </cell>
        </row>
        <row r="4706">
          <cell r="A4706">
            <v>2001774</v>
          </cell>
          <cell r="B4706" t="str">
            <v>05</v>
          </cell>
          <cell r="C4706" t="str">
            <v>Estrie</v>
          </cell>
          <cell r="D4706" t="str">
            <v>9209-7492 Québec inc.</v>
          </cell>
          <cell r="E4706" t="str">
            <v>Leclerc(Daniel Beauregard et Jean)</v>
          </cell>
          <cell r="F4706" t="str">
            <v>2525, chemin Marlington</v>
          </cell>
          <cell r="G4706" t="str">
            <v>Ogden</v>
          </cell>
          <cell r="H4706" t="str">
            <v>J0B3E3</v>
          </cell>
          <cell r="I4706">
            <v>819</v>
          </cell>
          <cell r="J4706">
            <v>8767994</v>
          </cell>
          <cell r="K4706">
            <v>13</v>
          </cell>
          <cell r="M4706">
            <v>16</v>
          </cell>
        </row>
        <row r="4707">
          <cell r="A4707">
            <v>2002087</v>
          </cell>
          <cell r="B4707" t="str">
            <v>04</v>
          </cell>
          <cell r="C4707" t="str">
            <v>Mauricie</v>
          </cell>
          <cell r="D4707" t="str">
            <v>Ferme Morin et fils S.E.N.C.</v>
          </cell>
          <cell r="E4707" t="str">
            <v>Nolet(Jean-Félix Morin)</v>
          </cell>
          <cell r="F4707" t="str">
            <v>340 chemin Saint-Onge</v>
          </cell>
          <cell r="G4707" t="str">
            <v>Saint-Boniface</v>
          </cell>
          <cell r="H4707" t="str">
            <v>G0X2L0</v>
          </cell>
          <cell r="I4707">
            <v>819</v>
          </cell>
          <cell r="J4707">
            <v>6550216</v>
          </cell>
          <cell r="M4707">
            <v>19</v>
          </cell>
          <cell r="N4707">
            <v>2232</v>
          </cell>
        </row>
        <row r="4708">
          <cell r="A4708">
            <v>2002103</v>
          </cell>
          <cell r="B4708" t="str">
            <v>16</v>
          </cell>
          <cell r="C4708" t="str">
            <v>Montérégie</v>
          </cell>
          <cell r="D4708" t="str">
            <v>COOP 0969246 Édith Demers</v>
          </cell>
          <cell r="E4708" t="str">
            <v>Normand(Boisvert)</v>
          </cell>
          <cell r="F4708" t="str">
            <v>861, rang 7</v>
          </cell>
          <cell r="G4708" t="str">
            <v>Wickham</v>
          </cell>
          <cell r="H4708" t="str">
            <v>J0C1S0</v>
          </cell>
          <cell r="I4708">
            <v>0</v>
          </cell>
          <cell r="J4708">
            <v>0</v>
          </cell>
          <cell r="K4708">
            <v>53</v>
          </cell>
          <cell r="M4708">
            <v>87</v>
          </cell>
        </row>
        <row r="4709">
          <cell r="A4709">
            <v>2003259</v>
          </cell>
          <cell r="B4709" t="str">
            <v>16</v>
          </cell>
          <cell r="C4709" t="str">
            <v>Montérégie</v>
          </cell>
          <cell r="D4709" t="str">
            <v>Ferme Quatre Vents</v>
          </cell>
          <cell r="F4709" t="str">
            <v>1301, chemin Denison Est</v>
          </cell>
          <cell r="G4709" t="str">
            <v>Shefford</v>
          </cell>
          <cell r="H4709" t="str">
            <v>J2M1Y9</v>
          </cell>
          <cell r="I4709">
            <v>450</v>
          </cell>
          <cell r="J4709">
            <v>3783730</v>
          </cell>
          <cell r="K4709">
            <v>26</v>
          </cell>
          <cell r="L4709">
            <v>1911</v>
          </cell>
          <cell r="M4709">
            <v>25</v>
          </cell>
        </row>
        <row r="4710">
          <cell r="A4710">
            <v>2003697</v>
          </cell>
          <cell r="B4710" t="str">
            <v>15</v>
          </cell>
          <cell r="C4710" t="str">
            <v>Laurentides</v>
          </cell>
          <cell r="D4710" t="str">
            <v>Verger Mico SENC</v>
          </cell>
          <cell r="F4710" t="str">
            <v>1303, Principale</v>
          </cell>
          <cell r="G4710" t="str">
            <v>Saint-Joseph-du-Lac</v>
          </cell>
          <cell r="H4710" t="str">
            <v>J0N1M0</v>
          </cell>
          <cell r="I4710">
            <v>450</v>
          </cell>
          <cell r="J4710">
            <v>6230525</v>
          </cell>
          <cell r="K4710">
            <v>15</v>
          </cell>
          <cell r="L4710">
            <v>259</v>
          </cell>
        </row>
        <row r="4711">
          <cell r="A4711">
            <v>2003739</v>
          </cell>
          <cell r="B4711" t="str">
            <v>07</v>
          </cell>
          <cell r="C4711" t="str">
            <v>Outaouais</v>
          </cell>
          <cell r="D4711" t="str">
            <v>Farnand, Michael &amp; Farnand, Daniel</v>
          </cell>
          <cell r="F4711" t="str">
            <v>2400, Route 309</v>
          </cell>
          <cell r="G4711" t="str">
            <v>L'Ange-Gardien</v>
          </cell>
          <cell r="H4711" t="str">
            <v>J8L4C4</v>
          </cell>
          <cell r="I4711">
            <v>819</v>
          </cell>
          <cell r="J4711">
            <v>9867864</v>
          </cell>
          <cell r="K4711">
            <v>34</v>
          </cell>
          <cell r="L4711">
            <v>2914</v>
          </cell>
          <cell r="M4711">
            <v>37</v>
          </cell>
          <cell r="N4711">
            <v>2903</v>
          </cell>
        </row>
        <row r="4712">
          <cell r="A4712">
            <v>2004661</v>
          </cell>
          <cell r="B4712" t="str">
            <v>01</v>
          </cell>
          <cell r="C4712" t="str">
            <v>Bas-Saint-Laurent</v>
          </cell>
          <cell r="D4712" t="str">
            <v>COOP 1787001 Jean-François Deroy</v>
          </cell>
          <cell r="F4712" t="str">
            <v>129, rue Saint-Jean</v>
          </cell>
          <cell r="G4712" t="str">
            <v>Amqui</v>
          </cell>
          <cell r="H4712" t="str">
            <v>G5J2X6</v>
          </cell>
          <cell r="I4712">
            <v>0</v>
          </cell>
          <cell r="J4712">
            <v>0</v>
          </cell>
          <cell r="K4712">
            <v>6</v>
          </cell>
          <cell r="M4712">
            <v>13</v>
          </cell>
        </row>
        <row r="4713">
          <cell r="A4713">
            <v>2005056</v>
          </cell>
          <cell r="B4713" t="str">
            <v>16</v>
          </cell>
          <cell r="C4713" t="str">
            <v>Montérégie</v>
          </cell>
          <cell r="D4713" t="str">
            <v>Booth Christine et Janulewicz Daniel</v>
          </cell>
          <cell r="F4713" t="str">
            <v>625, chemin Spencer</v>
          </cell>
          <cell r="G4713" t="str">
            <v>Abercorn</v>
          </cell>
          <cell r="H4713" t="str">
            <v>J0E1B0</v>
          </cell>
          <cell r="I4713">
            <v>450</v>
          </cell>
          <cell r="J4713">
            <v>5380662</v>
          </cell>
          <cell r="K4713">
            <v>22</v>
          </cell>
          <cell r="L4713">
            <v>1630</v>
          </cell>
          <cell r="M4713">
            <v>53</v>
          </cell>
          <cell r="N4713">
            <v>4523</v>
          </cell>
        </row>
        <row r="4714">
          <cell r="A4714">
            <v>2005874</v>
          </cell>
          <cell r="B4714" t="str">
            <v>08</v>
          </cell>
          <cell r="C4714" t="str">
            <v>Abitibi-Témiscamingue</v>
          </cell>
          <cell r="D4714" t="str">
            <v>Dubé(Christian)</v>
          </cell>
          <cell r="F4714" t="str">
            <v>398, rang 9-10 Est</v>
          </cell>
          <cell r="G4714" t="str">
            <v>Saint-Félix-de-Dalquier</v>
          </cell>
          <cell r="H4714" t="str">
            <v>J0Y1G0</v>
          </cell>
          <cell r="I4714">
            <v>0</v>
          </cell>
          <cell r="J4714">
            <v>0</v>
          </cell>
          <cell r="N4714">
            <v>2077</v>
          </cell>
        </row>
        <row r="4715">
          <cell r="A4715">
            <v>2005882</v>
          </cell>
          <cell r="B4715" t="str">
            <v>08</v>
          </cell>
          <cell r="C4715" t="str">
            <v>Abitibi-Témiscamingue</v>
          </cell>
          <cell r="D4715" t="str">
            <v>COOP 1499904 André St-Laurent</v>
          </cell>
          <cell r="F4715" t="str">
            <v>263, 1re Avenue Ouest</v>
          </cell>
          <cell r="G4715" t="str">
            <v>Amos</v>
          </cell>
          <cell r="H4715" t="str">
            <v>J9T1V1</v>
          </cell>
          <cell r="I4715">
            <v>0</v>
          </cell>
          <cell r="J4715">
            <v>0</v>
          </cell>
          <cell r="K4715">
            <v>5</v>
          </cell>
          <cell r="M4715">
            <v>15</v>
          </cell>
        </row>
        <row r="4716">
          <cell r="A4716">
            <v>2005890</v>
          </cell>
          <cell r="B4716" t="str">
            <v>08</v>
          </cell>
          <cell r="C4716" t="str">
            <v>Abitibi-Témiscamingue</v>
          </cell>
          <cell r="D4716" t="str">
            <v>COOP 1499904 Christian Dubé</v>
          </cell>
          <cell r="F4716" t="str">
            <v>263, 1re Avenue Ouest</v>
          </cell>
          <cell r="G4716" t="str">
            <v>Amos</v>
          </cell>
          <cell r="H4716" t="str">
            <v>J9T1V1</v>
          </cell>
          <cell r="I4716">
            <v>0</v>
          </cell>
          <cell r="J4716">
            <v>0</v>
          </cell>
          <cell r="K4716">
            <v>9</v>
          </cell>
          <cell r="M4716">
            <v>25</v>
          </cell>
        </row>
        <row r="4717">
          <cell r="A4717">
            <v>2006906</v>
          </cell>
          <cell r="B4717" t="str">
            <v>05</v>
          </cell>
          <cell r="C4717" t="str">
            <v>Estrie</v>
          </cell>
          <cell r="D4717" t="str">
            <v>Pinard(Gisèle)</v>
          </cell>
          <cell r="F4717" t="str">
            <v>751 rang 3</v>
          </cell>
          <cell r="G4717" t="str">
            <v>Saint-Georges-de-Windsor</v>
          </cell>
          <cell r="H4717" t="str">
            <v>J0A1J0</v>
          </cell>
          <cell r="I4717">
            <v>819</v>
          </cell>
          <cell r="J4717">
            <v>8282670</v>
          </cell>
          <cell r="K4717">
            <v>22</v>
          </cell>
          <cell r="L4717">
            <v>3151</v>
          </cell>
        </row>
        <row r="4718">
          <cell r="A4718">
            <v>2006914</v>
          </cell>
          <cell r="B4718" t="str">
            <v>05</v>
          </cell>
          <cell r="C4718" t="str">
            <v>Estrie</v>
          </cell>
          <cell r="D4718" t="str">
            <v>Lyons(Joyce)</v>
          </cell>
          <cell r="F4718" t="str">
            <v>750 Griffin Rd R.R.1</v>
          </cell>
          <cell r="G4718" t="str">
            <v>Ogden</v>
          </cell>
          <cell r="H4718" t="str">
            <v>J0B3E3</v>
          </cell>
          <cell r="I4718">
            <v>819</v>
          </cell>
          <cell r="J4718">
            <v>8765048</v>
          </cell>
          <cell r="K4718">
            <v>68</v>
          </cell>
          <cell r="L4718">
            <v>13326</v>
          </cell>
          <cell r="M4718">
            <v>57</v>
          </cell>
          <cell r="N4718">
            <v>11976</v>
          </cell>
        </row>
        <row r="4719">
          <cell r="A4719">
            <v>2007375</v>
          </cell>
          <cell r="B4719" t="str">
            <v>17</v>
          </cell>
          <cell r="C4719" t="str">
            <v>Centre-du-Québec</v>
          </cell>
          <cell r="D4719" t="str">
            <v>Ferme Yves Bournival inc.</v>
          </cell>
          <cell r="E4719" t="str">
            <v>Bournival(Yves)</v>
          </cell>
          <cell r="F4719" t="str">
            <v>128, 10e et 11e Rang</v>
          </cell>
          <cell r="G4719" t="str">
            <v>Saint-Rémi-de-Tingwick</v>
          </cell>
          <cell r="H4719" t="str">
            <v>J0A1K0</v>
          </cell>
          <cell r="I4719">
            <v>819</v>
          </cell>
          <cell r="J4719">
            <v>7493286</v>
          </cell>
          <cell r="M4719">
            <v>17</v>
          </cell>
          <cell r="N4719">
            <v>992</v>
          </cell>
        </row>
        <row r="4720">
          <cell r="A4720">
            <v>2008142</v>
          </cell>
          <cell r="B4720" t="str">
            <v>16</v>
          </cell>
          <cell r="C4720" t="str">
            <v>Montérégie</v>
          </cell>
          <cell r="D4720" t="str">
            <v>Ménard Karl et Ratelle Éric</v>
          </cell>
          <cell r="E4720" t="str">
            <v>Ratelle(Éric)</v>
          </cell>
          <cell r="F4720" t="str">
            <v>71, 11e avenue</v>
          </cell>
          <cell r="G4720" t="str">
            <v>Saint-Paul-de-l'Ile-aux-Noix</v>
          </cell>
          <cell r="H4720" t="str">
            <v>J0J1G0</v>
          </cell>
          <cell r="I4720">
            <v>450</v>
          </cell>
          <cell r="J4720">
            <v>2464106</v>
          </cell>
          <cell r="K4720">
            <v>28</v>
          </cell>
          <cell r="L4720">
            <v>1361</v>
          </cell>
          <cell r="M4720">
            <v>36</v>
          </cell>
          <cell r="N4720">
            <v>2268</v>
          </cell>
        </row>
        <row r="4721">
          <cell r="A4721">
            <v>2008373</v>
          </cell>
          <cell r="B4721" t="str">
            <v>16</v>
          </cell>
          <cell r="C4721" t="str">
            <v>Montérégie</v>
          </cell>
          <cell r="D4721" t="str">
            <v>Ferme Tully Ridge SENC</v>
          </cell>
          <cell r="F4721" t="str">
            <v>766, Ridge Road</v>
          </cell>
          <cell r="G4721" t="str">
            <v>Hinchinbrooke</v>
          </cell>
          <cell r="H4721" t="str">
            <v>J0S1A0</v>
          </cell>
          <cell r="I4721">
            <v>450</v>
          </cell>
          <cell r="J4721">
            <v>2645548</v>
          </cell>
          <cell r="K4721">
            <v>56</v>
          </cell>
          <cell r="L4721">
            <v>15056</v>
          </cell>
          <cell r="M4721">
            <v>42</v>
          </cell>
          <cell r="N4721">
            <v>5640</v>
          </cell>
        </row>
        <row r="4722">
          <cell r="A4722">
            <v>2008464</v>
          </cell>
          <cell r="B4722" t="str">
            <v>12</v>
          </cell>
          <cell r="C4722" t="str">
            <v>Chaudière-Appalaches</v>
          </cell>
          <cell r="D4722" t="str">
            <v>Fortier(André)</v>
          </cell>
          <cell r="E4722" t="str">
            <v>Gagnon(Josée)</v>
          </cell>
          <cell r="F4722" t="str">
            <v>280, rang St-Lazare</v>
          </cell>
          <cell r="G4722" t="str">
            <v>Saint-Apollinaire</v>
          </cell>
          <cell r="H4722" t="str">
            <v>G0S2E0</v>
          </cell>
          <cell r="I4722">
            <v>418</v>
          </cell>
          <cell r="J4722">
            <v>8812331</v>
          </cell>
          <cell r="M4722">
            <v>28</v>
          </cell>
        </row>
        <row r="4723">
          <cell r="A4723">
            <v>2009462</v>
          </cell>
          <cell r="B4723" t="str">
            <v>12</v>
          </cell>
          <cell r="C4723" t="str">
            <v>Chaudière-Appalaches</v>
          </cell>
          <cell r="D4723" t="str">
            <v>Caux(Daniel)</v>
          </cell>
          <cell r="F4723" t="str">
            <v>130, rue Principale</v>
          </cell>
          <cell r="G4723" t="str">
            <v>Saint-Flavien</v>
          </cell>
          <cell r="H4723" t="str">
            <v>G0S2M0</v>
          </cell>
          <cell r="I4723">
            <v>418</v>
          </cell>
          <cell r="J4723">
            <v>7282005</v>
          </cell>
          <cell r="K4723">
            <v>30</v>
          </cell>
          <cell r="L4723">
            <v>807</v>
          </cell>
          <cell r="M4723">
            <v>38</v>
          </cell>
          <cell r="N4723">
            <v>7022</v>
          </cell>
        </row>
        <row r="4724">
          <cell r="A4724">
            <v>2009587</v>
          </cell>
          <cell r="B4724" t="str">
            <v>12</v>
          </cell>
          <cell r="C4724" t="str">
            <v>Chaudière-Appalaches</v>
          </cell>
          <cell r="D4724" t="str">
            <v>Dumont(Richard)</v>
          </cell>
          <cell r="E4724" t="str">
            <v>Dumont(Richard)</v>
          </cell>
          <cell r="F4724" t="str">
            <v>357, route 116 Ouest</v>
          </cell>
          <cell r="G4724" t="str">
            <v>Saint-Agapit</v>
          </cell>
          <cell r="H4724" t="str">
            <v>G0S1Z0</v>
          </cell>
          <cell r="I4724">
            <v>418</v>
          </cell>
          <cell r="J4724">
            <v>8884859</v>
          </cell>
          <cell r="M4724">
            <v>26</v>
          </cell>
        </row>
        <row r="4725">
          <cell r="A4725">
            <v>2010346</v>
          </cell>
          <cell r="B4725" t="str">
            <v>02</v>
          </cell>
          <cell r="C4725" t="str">
            <v>Saguenay-Lac-Saint-Jean</v>
          </cell>
          <cell r="D4725" t="str">
            <v>COOP 0969188 Frédéric Lepage</v>
          </cell>
          <cell r="F4725" t="str">
            <v>440 Lac Sébastien C.P.164</v>
          </cell>
          <cell r="G4725" t="str">
            <v>Saint-David-de-Falardeau</v>
          </cell>
          <cell r="H4725" t="str">
            <v>G0V1C0</v>
          </cell>
          <cell r="I4725">
            <v>0</v>
          </cell>
          <cell r="J4725">
            <v>0</v>
          </cell>
          <cell r="K4725">
            <v>1</v>
          </cell>
          <cell r="M4725">
            <v>13</v>
          </cell>
        </row>
        <row r="4726">
          <cell r="A4726">
            <v>2010353</v>
          </cell>
          <cell r="B4726" t="str">
            <v>02</v>
          </cell>
          <cell r="C4726" t="str">
            <v>Saguenay-Lac-Saint-Jean</v>
          </cell>
          <cell r="D4726" t="str">
            <v>COOP 0969188 Caroline Tremblay</v>
          </cell>
          <cell r="F4726" t="str">
            <v>440 Lac Sébastien C.P.164</v>
          </cell>
          <cell r="G4726" t="str">
            <v>Saint-David-de-Falardeau</v>
          </cell>
          <cell r="H4726" t="str">
            <v>G0V1C0</v>
          </cell>
          <cell r="I4726">
            <v>0</v>
          </cell>
          <cell r="J4726">
            <v>0</v>
          </cell>
          <cell r="K4726">
            <v>3</v>
          </cell>
          <cell r="M4726">
            <v>8</v>
          </cell>
        </row>
        <row r="4727">
          <cell r="A4727">
            <v>2010452</v>
          </cell>
          <cell r="B4727" t="str">
            <v>12</v>
          </cell>
          <cell r="C4727" t="str">
            <v>Chaudière-Appalaches</v>
          </cell>
          <cell r="D4727" t="str">
            <v>Ferme Michel-Ange S.E.N.C.</v>
          </cell>
          <cell r="F4727" t="str">
            <v>440, rang 14</v>
          </cell>
          <cell r="G4727" t="str">
            <v>Adstock</v>
          </cell>
          <cell r="H4727" t="str">
            <v>G0N1S0</v>
          </cell>
          <cell r="I4727">
            <v>418</v>
          </cell>
          <cell r="J4727">
            <v>4225557</v>
          </cell>
          <cell r="M4727">
            <v>71</v>
          </cell>
          <cell r="N4727">
            <v>1021</v>
          </cell>
        </row>
        <row r="4728">
          <cell r="A4728">
            <v>2010890</v>
          </cell>
          <cell r="B4728" t="str">
            <v>02</v>
          </cell>
          <cell r="C4728" t="str">
            <v>Saguenay-Lac-Saint-Jean</v>
          </cell>
          <cell r="D4728" t="str">
            <v>Therrien(Claude)</v>
          </cell>
          <cell r="F4728" t="str">
            <v>1239, boul. Sacré-Coeur, C.P. 26</v>
          </cell>
          <cell r="G4728" t="str">
            <v>Saint-Félicien</v>
          </cell>
          <cell r="H4728" t="str">
            <v>G8K2P8</v>
          </cell>
          <cell r="I4728">
            <v>418</v>
          </cell>
          <cell r="J4728">
            <v>6791775</v>
          </cell>
          <cell r="K4728">
            <v>137</v>
          </cell>
          <cell r="L4728">
            <v>26536</v>
          </cell>
          <cell r="M4728">
            <v>376</v>
          </cell>
          <cell r="N4728">
            <v>90503</v>
          </cell>
        </row>
        <row r="4729">
          <cell r="A4729">
            <v>2011021</v>
          </cell>
          <cell r="B4729" t="str">
            <v>09</v>
          </cell>
          <cell r="C4729" t="str">
            <v>Cote-Nord</v>
          </cell>
          <cell r="D4729" t="str">
            <v>Ferme l'Anse de Roche</v>
          </cell>
          <cell r="E4729" t="str">
            <v>Lajeunesse(Colette Fillion et Bruno)</v>
          </cell>
          <cell r="F4729" t="str">
            <v>201, chemin Anse de Roche</v>
          </cell>
          <cell r="G4729" t="str">
            <v>Sacré-Coeur</v>
          </cell>
          <cell r="H4729" t="str">
            <v>G0T1Y0</v>
          </cell>
          <cell r="I4729">
            <v>418</v>
          </cell>
          <cell r="J4729">
            <v>5454619</v>
          </cell>
          <cell r="M4729">
            <v>29</v>
          </cell>
          <cell r="N4729">
            <v>5656</v>
          </cell>
        </row>
        <row r="4730">
          <cell r="A4730">
            <v>2011070</v>
          </cell>
          <cell r="B4730" t="str">
            <v>08</v>
          </cell>
          <cell r="C4730" t="str">
            <v>Abitibi-Témiscamingue</v>
          </cell>
          <cell r="D4730" t="str">
            <v>Domaine Trévallon (SNC)</v>
          </cell>
          <cell r="E4730" t="str">
            <v>Valérie(Rioux Marc et Caron)</v>
          </cell>
          <cell r="F4730" t="str">
            <v>839, rang 9</v>
          </cell>
          <cell r="G4730" t="str">
            <v>Palmarolle</v>
          </cell>
          <cell r="H4730" t="str">
            <v>J0Z3C0</v>
          </cell>
          <cell r="I4730">
            <v>819</v>
          </cell>
          <cell r="J4730">
            <v>7873967</v>
          </cell>
          <cell r="K4730">
            <v>24</v>
          </cell>
          <cell r="L4730">
            <v>7033</v>
          </cell>
          <cell r="M4730">
            <v>27</v>
          </cell>
          <cell r="N4730">
            <v>1361</v>
          </cell>
        </row>
        <row r="4731">
          <cell r="A4731">
            <v>2011468</v>
          </cell>
          <cell r="B4731" t="str">
            <v>08</v>
          </cell>
          <cell r="C4731" t="str">
            <v>Abitibi-Témiscamingue</v>
          </cell>
          <cell r="D4731" t="str">
            <v>Moffatt(Serge)</v>
          </cell>
          <cell r="F4731" t="str">
            <v>492, chemin Beaulé</v>
          </cell>
          <cell r="G4731" t="str">
            <v>Moffet</v>
          </cell>
          <cell r="H4731" t="str">
            <v>J0Z2W0</v>
          </cell>
          <cell r="I4731">
            <v>819</v>
          </cell>
          <cell r="J4731">
            <v>7472027</v>
          </cell>
          <cell r="M4731">
            <v>21</v>
          </cell>
        </row>
        <row r="4732">
          <cell r="A4732">
            <v>2011609</v>
          </cell>
          <cell r="B4732" t="str">
            <v>04</v>
          </cell>
          <cell r="C4732" t="str">
            <v>Mauricie</v>
          </cell>
          <cell r="D4732" t="str">
            <v>Lacerte(Angèle)</v>
          </cell>
          <cell r="F4732" t="str">
            <v>401, Grande Rivière Nord</v>
          </cell>
          <cell r="G4732" t="str">
            <v>Yamachiche</v>
          </cell>
          <cell r="H4732" t="str">
            <v>G0X3L0</v>
          </cell>
          <cell r="I4732">
            <v>819</v>
          </cell>
          <cell r="J4732">
            <v>2963189</v>
          </cell>
          <cell r="K4732">
            <v>29</v>
          </cell>
          <cell r="L4732">
            <v>4185</v>
          </cell>
          <cell r="M4732">
            <v>25</v>
          </cell>
          <cell r="N4732">
            <v>4185</v>
          </cell>
        </row>
        <row r="4733">
          <cell r="A4733">
            <v>2011807</v>
          </cell>
          <cell r="B4733" t="str">
            <v>07</v>
          </cell>
          <cell r="C4733" t="str">
            <v>Outaouais</v>
          </cell>
          <cell r="D4733" t="str">
            <v>Ferme Roger Pilon S.E.N.C.</v>
          </cell>
          <cell r="E4733" t="str">
            <v>Pilon(Roger)</v>
          </cell>
          <cell r="F4733" t="str">
            <v>518, Route 105 Nord</v>
          </cell>
          <cell r="G4733" t="str">
            <v>Bois-Franc</v>
          </cell>
          <cell r="H4733" t="str">
            <v>J9E3A9</v>
          </cell>
          <cell r="I4733">
            <v>819</v>
          </cell>
          <cell r="J4733">
            <v>4494469</v>
          </cell>
          <cell r="K4733">
            <v>23</v>
          </cell>
          <cell r="L4733">
            <v>3221</v>
          </cell>
          <cell r="M4733">
            <v>20</v>
          </cell>
          <cell r="N4733">
            <v>6379</v>
          </cell>
        </row>
        <row r="4734">
          <cell r="A4734">
            <v>2012227</v>
          </cell>
          <cell r="B4734" t="str">
            <v>12</v>
          </cell>
          <cell r="C4734" t="str">
            <v>Chaudière-Appalaches</v>
          </cell>
          <cell r="D4734" t="str">
            <v>Ferme Rick Macrae</v>
          </cell>
          <cell r="E4734" t="str">
            <v>Macrae(Diane Côté et Rick)</v>
          </cell>
          <cell r="F4734" t="str">
            <v>50, route Bédard</v>
          </cell>
          <cell r="G4734" t="str">
            <v>Kinnear's Mills</v>
          </cell>
          <cell r="H4734" t="str">
            <v>G0N1K0</v>
          </cell>
          <cell r="I4734">
            <v>418</v>
          </cell>
          <cell r="J4734">
            <v>4243809</v>
          </cell>
          <cell r="M4734">
            <v>16</v>
          </cell>
        </row>
        <row r="4735">
          <cell r="A4735">
            <v>2012433</v>
          </cell>
          <cell r="B4735" t="str">
            <v>07</v>
          </cell>
          <cell r="C4735" t="str">
            <v>Outaouais</v>
          </cell>
          <cell r="D4735" t="str">
            <v>St-Louis(Mario)</v>
          </cell>
          <cell r="F4735" t="str">
            <v>348, chemin Proulx</v>
          </cell>
          <cell r="G4735" t="str">
            <v>Gatineau</v>
          </cell>
          <cell r="H4735" t="str">
            <v>J8R3B8</v>
          </cell>
          <cell r="I4735">
            <v>819</v>
          </cell>
          <cell r="J4735">
            <v>6630585</v>
          </cell>
          <cell r="K4735">
            <v>29</v>
          </cell>
          <cell r="L4735">
            <v>2454</v>
          </cell>
          <cell r="M4735">
            <v>20</v>
          </cell>
          <cell r="N4735">
            <v>1791</v>
          </cell>
        </row>
        <row r="4736">
          <cell r="A4736">
            <v>2012813</v>
          </cell>
          <cell r="B4736" t="str">
            <v>14</v>
          </cell>
          <cell r="C4736" t="str">
            <v>Lanaudière</v>
          </cell>
          <cell r="D4736" t="str">
            <v>COOP 0969196 9100-9134 Québec inc.</v>
          </cell>
          <cell r="E4736" t="str">
            <v>Mondor(Vickie)</v>
          </cell>
          <cell r="F4736" t="str">
            <v>420, rang St-Joseph</v>
          </cell>
          <cell r="G4736" t="str">
            <v>Saint-Adelphe</v>
          </cell>
          <cell r="H4736" t="str">
            <v>G0X2G0</v>
          </cell>
          <cell r="I4736">
            <v>0</v>
          </cell>
          <cell r="J4736">
            <v>0</v>
          </cell>
          <cell r="M4736">
            <v>16</v>
          </cell>
        </row>
        <row r="4737">
          <cell r="A4737">
            <v>2012821</v>
          </cell>
          <cell r="B4737" t="str">
            <v>04</v>
          </cell>
          <cell r="C4737" t="str">
            <v>Mauricie</v>
          </cell>
          <cell r="D4737" t="str">
            <v>Frenette Brouillette(Rachel)</v>
          </cell>
          <cell r="F4737" t="str">
            <v>500, boul. Lanaudière</v>
          </cell>
          <cell r="G4737" t="str">
            <v>Sainte-Anne-de-la-Pérade</v>
          </cell>
          <cell r="H4737" t="str">
            <v>G0X2J0</v>
          </cell>
          <cell r="I4737">
            <v>418</v>
          </cell>
          <cell r="J4737">
            <v>3252766</v>
          </cell>
          <cell r="K4737">
            <v>21</v>
          </cell>
          <cell r="L4737">
            <v>5551</v>
          </cell>
          <cell r="M4737">
            <v>19</v>
          </cell>
          <cell r="N4737">
            <v>4626</v>
          </cell>
        </row>
        <row r="4738">
          <cell r="A4738">
            <v>2013035</v>
          </cell>
          <cell r="B4738" t="str">
            <v>17</v>
          </cell>
          <cell r="C4738" t="str">
            <v>Centre-du-Québec</v>
          </cell>
          <cell r="D4738" t="str">
            <v>Gagné(Suzanne)</v>
          </cell>
          <cell r="F4738" t="str">
            <v>70, Rang 11 Centre</v>
          </cell>
          <cell r="G4738" t="str">
            <v>Princeville</v>
          </cell>
          <cell r="H4738" t="str">
            <v>G6L4K3</v>
          </cell>
          <cell r="I4738">
            <v>819</v>
          </cell>
          <cell r="J4738">
            <v>3645737</v>
          </cell>
          <cell r="K4738">
            <v>13</v>
          </cell>
        </row>
        <row r="4739">
          <cell r="A4739">
            <v>2013993</v>
          </cell>
          <cell r="B4739" t="str">
            <v>08</v>
          </cell>
          <cell r="C4739" t="str">
            <v>Abitibi-Témiscamingue</v>
          </cell>
          <cell r="D4739" t="str">
            <v>Wuidar(Eric)</v>
          </cell>
          <cell r="F4739" t="str">
            <v>2395 route 101</v>
          </cell>
          <cell r="G4739" t="str">
            <v>Nédélec</v>
          </cell>
          <cell r="H4739" t="str">
            <v>J0Z2Z0</v>
          </cell>
          <cell r="I4739">
            <v>819</v>
          </cell>
          <cell r="J4739">
            <v>7842086</v>
          </cell>
          <cell r="M4739">
            <v>37</v>
          </cell>
        </row>
        <row r="4740">
          <cell r="A4740">
            <v>2014165</v>
          </cell>
          <cell r="B4740" t="str">
            <v>12</v>
          </cell>
          <cell r="C4740" t="str">
            <v>Chaudière-Appalaches</v>
          </cell>
          <cell r="D4740" t="str">
            <v>Normand(Serge)</v>
          </cell>
          <cell r="F4740" t="str">
            <v>189, route 216</v>
          </cell>
          <cell r="G4740" t="str">
            <v>Sainte-Marguerite (de Beauce)</v>
          </cell>
          <cell r="H4740" t="str">
            <v>G0S2X0</v>
          </cell>
          <cell r="I4740">
            <v>418</v>
          </cell>
          <cell r="J4740">
            <v>9353290</v>
          </cell>
          <cell r="M4740">
            <v>21</v>
          </cell>
          <cell r="N4740">
            <v>2994</v>
          </cell>
        </row>
        <row r="4741">
          <cell r="A4741">
            <v>2015295</v>
          </cell>
          <cell r="B4741" t="str">
            <v>15</v>
          </cell>
          <cell r="C4741" t="str">
            <v>Laurentides</v>
          </cell>
          <cell r="D4741" t="str">
            <v>Raymond(Mathieu)</v>
          </cell>
          <cell r="F4741" t="str">
            <v>3816, route Eugène-Trinquier</v>
          </cell>
          <cell r="G4741" t="str">
            <v>Mont-Laurier</v>
          </cell>
          <cell r="H4741" t="str">
            <v>J9L3G4</v>
          </cell>
          <cell r="I4741">
            <v>819</v>
          </cell>
          <cell r="J4741">
            <v>6239472</v>
          </cell>
          <cell r="M4741">
            <v>29</v>
          </cell>
        </row>
        <row r="4742">
          <cell r="A4742">
            <v>2015311</v>
          </cell>
          <cell r="B4742" t="str">
            <v>15</v>
          </cell>
          <cell r="C4742" t="str">
            <v>Laurentides</v>
          </cell>
          <cell r="D4742" t="str">
            <v>Mantha(Nadine)</v>
          </cell>
          <cell r="F4742" t="str">
            <v>3, Rang 7 Ouest</v>
          </cell>
          <cell r="G4742" t="str">
            <v>Sainte-Anne-du-Lac</v>
          </cell>
          <cell r="H4742" t="str">
            <v>J0W1V0</v>
          </cell>
          <cell r="I4742">
            <v>819</v>
          </cell>
          <cell r="J4742">
            <v>5862685</v>
          </cell>
          <cell r="M4742">
            <v>33</v>
          </cell>
        </row>
        <row r="4743">
          <cell r="A4743">
            <v>2015337</v>
          </cell>
          <cell r="B4743" t="str">
            <v>01</v>
          </cell>
          <cell r="C4743" t="str">
            <v>Bas-Saint-Laurent</v>
          </cell>
          <cell r="D4743" t="str">
            <v>Mercier(Jean)</v>
          </cell>
          <cell r="F4743" t="str">
            <v>111, rue Galarneau</v>
          </cell>
          <cell r="G4743" t="str">
            <v>Saint-Pacôme</v>
          </cell>
          <cell r="H4743" t="str">
            <v>G0L3X0</v>
          </cell>
          <cell r="I4743">
            <v>418</v>
          </cell>
          <cell r="J4743">
            <v>3150548</v>
          </cell>
          <cell r="M4743">
            <v>92</v>
          </cell>
        </row>
        <row r="4744">
          <cell r="A4744">
            <v>2015402</v>
          </cell>
          <cell r="B4744" t="str">
            <v>14</v>
          </cell>
          <cell r="C4744" t="str">
            <v>Lanaudière</v>
          </cell>
          <cell r="D4744" t="str">
            <v>Ferme Bovins inc.</v>
          </cell>
          <cell r="E4744" t="str">
            <v>Descoteaux(France)</v>
          </cell>
          <cell r="F4744" t="str">
            <v>180, rue Chatillon</v>
          </cell>
          <cell r="G4744" t="str">
            <v>Nicolet</v>
          </cell>
          <cell r="H4744" t="str">
            <v>J3T1A7</v>
          </cell>
          <cell r="I4744">
            <v>819</v>
          </cell>
          <cell r="J4744">
            <v>2938448</v>
          </cell>
          <cell r="M4744">
            <v>37</v>
          </cell>
          <cell r="N4744">
            <v>513</v>
          </cell>
        </row>
        <row r="4745">
          <cell r="A4745">
            <v>2015675</v>
          </cell>
          <cell r="B4745" t="str">
            <v>07</v>
          </cell>
          <cell r="C4745" t="str">
            <v>Outaouais</v>
          </cell>
          <cell r="D4745" t="str">
            <v>Coles Campbell(Annie)</v>
          </cell>
          <cell r="F4745" t="str">
            <v>C246, 9Th Concession, R.R. 4</v>
          </cell>
          <cell r="G4745" t="str">
            <v>Shawville</v>
          </cell>
          <cell r="H4745" t="str">
            <v>J0X2Y0</v>
          </cell>
          <cell r="I4745">
            <v>819</v>
          </cell>
          <cell r="J4745">
            <v>6475595</v>
          </cell>
          <cell r="K4745">
            <v>36</v>
          </cell>
          <cell r="L4745">
            <v>2664</v>
          </cell>
          <cell r="M4745">
            <v>36</v>
          </cell>
        </row>
        <row r="4746">
          <cell r="A4746">
            <v>2015907</v>
          </cell>
          <cell r="B4746" t="str">
            <v>01</v>
          </cell>
          <cell r="C4746" t="str">
            <v>Bas-Saint-Laurent</v>
          </cell>
          <cell r="D4746" t="str">
            <v>Gagné(Steve)</v>
          </cell>
          <cell r="F4746" t="str">
            <v>1621 rue Lindsay</v>
          </cell>
          <cell r="G4746" t="str">
            <v>Mont-Joli</v>
          </cell>
          <cell r="H4746" t="str">
            <v>G5H3A5</v>
          </cell>
          <cell r="I4746">
            <v>418</v>
          </cell>
          <cell r="J4746">
            <v>7756354</v>
          </cell>
          <cell r="M4746">
            <v>15</v>
          </cell>
        </row>
        <row r="4747">
          <cell r="A4747">
            <v>2015956</v>
          </cell>
          <cell r="B4747" t="str">
            <v>15</v>
          </cell>
          <cell r="C4747" t="str">
            <v>Laurentides</v>
          </cell>
          <cell r="D4747" t="str">
            <v>Edith &amp; Isabel McCullum</v>
          </cell>
          <cell r="F4747" t="str">
            <v>1571, chemin de la Rivière-Rouge</v>
          </cell>
          <cell r="G4747" t="str">
            <v>Grenville-sur-la-Rouge</v>
          </cell>
          <cell r="H4747" t="str">
            <v>J0V1B0</v>
          </cell>
          <cell r="I4747">
            <v>819</v>
          </cell>
          <cell r="J4747">
            <v>2426024</v>
          </cell>
          <cell r="M4747">
            <v>15</v>
          </cell>
        </row>
        <row r="4748">
          <cell r="A4748">
            <v>2016319</v>
          </cell>
          <cell r="B4748" t="str">
            <v>16</v>
          </cell>
          <cell r="C4748" t="str">
            <v>Montérégie</v>
          </cell>
          <cell r="D4748" t="str">
            <v>Quinlan(Ron)</v>
          </cell>
          <cell r="F4748" t="str">
            <v>1120, chemin Miltimore</v>
          </cell>
          <cell r="G4748" t="str">
            <v>Bromont</v>
          </cell>
          <cell r="H4748" t="str">
            <v>J2L2A8</v>
          </cell>
          <cell r="I4748">
            <v>450</v>
          </cell>
          <cell r="J4748">
            <v>2630455</v>
          </cell>
          <cell r="K4748">
            <v>167</v>
          </cell>
          <cell r="L4748">
            <v>44019</v>
          </cell>
          <cell r="M4748">
            <v>166</v>
          </cell>
          <cell r="N4748">
            <v>68343</v>
          </cell>
        </row>
        <row r="4749">
          <cell r="A4749">
            <v>2016715</v>
          </cell>
          <cell r="B4749" t="str">
            <v>17</v>
          </cell>
          <cell r="C4749" t="str">
            <v>Centre-du-Québec</v>
          </cell>
          <cell r="D4749" t="str">
            <v>Marcotte, Mario &amp; Morisette, Mélisa</v>
          </cell>
          <cell r="E4749" t="str">
            <v>Marcotte(Mario)</v>
          </cell>
          <cell r="F4749" t="str">
            <v>2043, rang 8</v>
          </cell>
          <cell r="G4749" t="str">
            <v>Saint-Valère</v>
          </cell>
          <cell r="H4749" t="str">
            <v>G0P1M0</v>
          </cell>
          <cell r="I4749">
            <v>819</v>
          </cell>
          <cell r="J4749">
            <v>7588261</v>
          </cell>
          <cell r="M4749">
            <v>18</v>
          </cell>
          <cell r="N4749">
            <v>1295</v>
          </cell>
        </row>
        <row r="4750">
          <cell r="A4750">
            <v>2016798</v>
          </cell>
          <cell r="B4750" t="str">
            <v>07</v>
          </cell>
          <cell r="C4750" t="str">
            <v>Outaouais</v>
          </cell>
          <cell r="D4750" t="str">
            <v>Lafrance(Jacques)</v>
          </cell>
          <cell r="F4750" t="str">
            <v>193, chemin Godin</v>
          </cell>
          <cell r="G4750" t="str">
            <v>Déléage</v>
          </cell>
          <cell r="H4750" t="str">
            <v>J9E3A8</v>
          </cell>
          <cell r="I4750">
            <v>819</v>
          </cell>
          <cell r="J4750">
            <v>4493788</v>
          </cell>
          <cell r="M4750">
            <v>17</v>
          </cell>
          <cell r="N4750">
            <v>1880</v>
          </cell>
        </row>
        <row r="4751">
          <cell r="A4751">
            <v>2017028</v>
          </cell>
          <cell r="B4751" t="str">
            <v>14</v>
          </cell>
          <cell r="C4751" t="str">
            <v>Lanaudière</v>
          </cell>
          <cell r="D4751" t="str">
            <v>Entreprises J.S. Forest Inc.</v>
          </cell>
          <cell r="F4751" t="str">
            <v>140, 7e Rang</v>
          </cell>
          <cell r="G4751" t="str">
            <v>Sainte-Mélanie</v>
          </cell>
          <cell r="H4751" t="str">
            <v>J0K3A0</v>
          </cell>
          <cell r="I4751">
            <v>0</v>
          </cell>
          <cell r="J4751">
            <v>0</v>
          </cell>
          <cell r="M4751">
            <v>57</v>
          </cell>
          <cell r="N4751">
            <v>545</v>
          </cell>
        </row>
        <row r="4752">
          <cell r="A4752">
            <v>2017226</v>
          </cell>
          <cell r="B4752" t="str">
            <v>08</v>
          </cell>
          <cell r="C4752" t="str">
            <v>Abitibi-Témiscamingue</v>
          </cell>
          <cell r="D4752" t="str">
            <v>COOP 1867340 Ferme CC Bovimon inc.</v>
          </cell>
          <cell r="E4752" t="str">
            <v>Cimon(Olivier)</v>
          </cell>
          <cell r="F4752" t="str">
            <v>214 Lac Cameron</v>
          </cell>
          <cell r="G4752" t="str">
            <v>Saint-Eugène-de-Guigues</v>
          </cell>
          <cell r="H4752" t="str">
            <v>J0Z3L0</v>
          </cell>
          <cell r="I4752">
            <v>0</v>
          </cell>
          <cell r="J4752">
            <v>0</v>
          </cell>
          <cell r="K4752">
            <v>4</v>
          </cell>
          <cell r="M4752">
            <v>3</v>
          </cell>
        </row>
        <row r="4753">
          <cell r="A4753">
            <v>2017598</v>
          </cell>
          <cell r="B4753" t="str">
            <v>01</v>
          </cell>
          <cell r="C4753" t="str">
            <v>Bas-Saint-Laurent</v>
          </cell>
          <cell r="D4753" t="str">
            <v>Bélanger(Stéphane)</v>
          </cell>
          <cell r="F4753" t="str">
            <v>30, chemin Saint-Louis</v>
          </cell>
          <cell r="G4753" t="str">
            <v>Sainte-Félicité</v>
          </cell>
          <cell r="H4753" t="str">
            <v>G0J2K0</v>
          </cell>
          <cell r="I4753">
            <v>514</v>
          </cell>
          <cell r="J4753">
            <v>2200656</v>
          </cell>
          <cell r="M4753">
            <v>25</v>
          </cell>
          <cell r="N4753">
            <v>2835</v>
          </cell>
        </row>
        <row r="4754">
          <cell r="A4754">
            <v>2018356</v>
          </cell>
          <cell r="B4754" t="str">
            <v>12</v>
          </cell>
          <cell r="C4754" t="str">
            <v>Chaudière-Appalaches</v>
          </cell>
          <cell r="D4754" t="str">
            <v>Ferme G.E. Morin senc.</v>
          </cell>
          <cell r="F4754" t="str">
            <v>1183, rang 12</v>
          </cell>
          <cell r="G4754" t="str">
            <v>Sainte-Agathe-de-Lotbinière</v>
          </cell>
          <cell r="H4754" t="str">
            <v>G0S2A0</v>
          </cell>
          <cell r="I4754">
            <v>418</v>
          </cell>
          <cell r="J4754">
            <v>5992804</v>
          </cell>
          <cell r="K4754">
            <v>39</v>
          </cell>
          <cell r="L4754">
            <v>8603</v>
          </cell>
          <cell r="M4754">
            <v>40</v>
          </cell>
          <cell r="N4754">
            <v>6703</v>
          </cell>
        </row>
        <row r="4755">
          <cell r="A4755">
            <v>2018778</v>
          </cell>
          <cell r="B4755" t="str">
            <v>17</v>
          </cell>
          <cell r="C4755" t="str">
            <v>Centre-du-Québec</v>
          </cell>
          <cell r="D4755" t="str">
            <v>Laflamme, Isabelle &amp; Leroux, Marc</v>
          </cell>
          <cell r="E4755" t="str">
            <v>Laflamme(Isabelle)</v>
          </cell>
          <cell r="F4755" t="str">
            <v>850, rang 8 Sud</v>
          </cell>
          <cell r="G4755" t="str">
            <v>Sainte-Sophie-d'Halifax</v>
          </cell>
          <cell r="H4755" t="str">
            <v>G0P1L0</v>
          </cell>
          <cell r="I4755">
            <v>819</v>
          </cell>
          <cell r="J4755">
            <v>6211273</v>
          </cell>
          <cell r="M4755">
            <v>82</v>
          </cell>
        </row>
        <row r="4756">
          <cell r="A4756">
            <v>2019958</v>
          </cell>
          <cell r="B4756" t="str">
            <v>12</v>
          </cell>
          <cell r="C4756" t="str">
            <v>Chaudière-Appalaches</v>
          </cell>
          <cell r="D4756" t="str">
            <v>Ferme Carrier (2010) inc.</v>
          </cell>
          <cell r="F4756" t="str">
            <v>196, route Rousseau</v>
          </cell>
          <cell r="G4756" t="str">
            <v>Saint-Adrien-d'Irlande</v>
          </cell>
          <cell r="H4756" t="str">
            <v>G0N1M0</v>
          </cell>
          <cell r="I4756">
            <v>418</v>
          </cell>
          <cell r="J4756">
            <v>3385138</v>
          </cell>
          <cell r="M4756">
            <v>38</v>
          </cell>
          <cell r="N4756">
            <v>518</v>
          </cell>
        </row>
        <row r="4757">
          <cell r="A4757">
            <v>2020170</v>
          </cell>
          <cell r="B4757" t="str">
            <v>07</v>
          </cell>
          <cell r="C4757" t="str">
            <v>Outaouais</v>
          </cell>
          <cell r="D4757" t="str">
            <v>Dominique Dambremont et Annie Gratton</v>
          </cell>
          <cell r="E4757" t="str">
            <v>Gratton(Annie)</v>
          </cell>
          <cell r="F4757" t="str">
            <v>1451, montée St-Jean</v>
          </cell>
          <cell r="G4757" t="str">
            <v>Saint-André-Avellin</v>
          </cell>
          <cell r="H4757" t="str">
            <v>J0V1W0</v>
          </cell>
          <cell r="I4757">
            <v>819</v>
          </cell>
          <cell r="J4757">
            <v>4281514</v>
          </cell>
          <cell r="M4757">
            <v>15</v>
          </cell>
        </row>
        <row r="4758">
          <cell r="A4758">
            <v>2020766</v>
          </cell>
          <cell r="B4758" t="str">
            <v>07</v>
          </cell>
          <cell r="C4758" t="str">
            <v>Outaouais</v>
          </cell>
          <cell r="D4758" t="str">
            <v>Hannaberry(Jeff)</v>
          </cell>
          <cell r="F4758" t="str">
            <v>4, Bristol View Road</v>
          </cell>
          <cell r="G4758" t="str">
            <v>Bristol</v>
          </cell>
          <cell r="H4758" t="str">
            <v>J0X1G0</v>
          </cell>
          <cell r="I4758">
            <v>819</v>
          </cell>
          <cell r="J4758">
            <v>6473106</v>
          </cell>
          <cell r="M4758">
            <v>20</v>
          </cell>
        </row>
        <row r="4759">
          <cell r="A4759">
            <v>2020931</v>
          </cell>
          <cell r="B4759" t="str">
            <v>08</v>
          </cell>
          <cell r="C4759" t="str">
            <v>Abitibi-Témiscamingue</v>
          </cell>
          <cell r="D4759" t="str">
            <v>Ferme Ansyl, S.E.N.C.</v>
          </cell>
          <cell r="F4759" t="str">
            <v>669, rangs 8 et 9 Ouest</v>
          </cell>
          <cell r="G4759" t="str">
            <v>Palmarolle</v>
          </cell>
          <cell r="H4759" t="str">
            <v>J0Z3C0</v>
          </cell>
          <cell r="I4759">
            <v>819</v>
          </cell>
          <cell r="J4759">
            <v>7872388</v>
          </cell>
          <cell r="M4759">
            <v>111</v>
          </cell>
          <cell r="N4759">
            <v>45587</v>
          </cell>
        </row>
        <row r="4760">
          <cell r="A4760">
            <v>2021384</v>
          </cell>
          <cell r="B4760" t="str">
            <v>16</v>
          </cell>
          <cell r="C4760" t="str">
            <v>Montérégie</v>
          </cell>
          <cell r="D4760" t="str">
            <v>Ferme Bernier Campbell</v>
          </cell>
          <cell r="F4760" t="str">
            <v>215, 1er rang Milton</v>
          </cell>
          <cell r="G4760" t="str">
            <v>Roxton Pond</v>
          </cell>
          <cell r="H4760" t="str">
            <v>J0E1Z0</v>
          </cell>
          <cell r="I4760">
            <v>450</v>
          </cell>
          <cell r="J4760">
            <v>3619502</v>
          </cell>
          <cell r="M4760">
            <v>28</v>
          </cell>
          <cell r="N4760">
            <v>4091</v>
          </cell>
        </row>
        <row r="4761">
          <cell r="A4761">
            <v>2021442</v>
          </cell>
          <cell r="B4761" t="str">
            <v>08</v>
          </cell>
          <cell r="C4761" t="str">
            <v>Abitibi-Témiscamingue</v>
          </cell>
          <cell r="D4761" t="str">
            <v>COOP 1499904 Caroline Lavoie</v>
          </cell>
          <cell r="F4761" t="str">
            <v>263, 1re Avenue Ouest</v>
          </cell>
          <cell r="G4761" t="str">
            <v>Amos</v>
          </cell>
          <cell r="H4761" t="str">
            <v>J9T1V1</v>
          </cell>
          <cell r="I4761">
            <v>0</v>
          </cell>
          <cell r="J4761">
            <v>0</v>
          </cell>
          <cell r="M4761">
            <v>27</v>
          </cell>
        </row>
        <row r="4762">
          <cell r="A4762">
            <v>2021574</v>
          </cell>
          <cell r="B4762" t="str">
            <v>08</v>
          </cell>
          <cell r="C4762" t="str">
            <v>Abitibi-Témiscamingue</v>
          </cell>
          <cell r="D4762" t="str">
            <v>Ferme M. Simard, S.E.N.C.</v>
          </cell>
          <cell r="F4762" t="str">
            <v>103, rang 6 Ouest</v>
          </cell>
          <cell r="G4762" t="str">
            <v>La Corne</v>
          </cell>
          <cell r="H4762" t="str">
            <v>J0Y1R0</v>
          </cell>
          <cell r="I4762">
            <v>819</v>
          </cell>
          <cell r="J4762">
            <v>7994311</v>
          </cell>
          <cell r="M4762">
            <v>192</v>
          </cell>
          <cell r="N4762">
            <v>56813</v>
          </cell>
        </row>
        <row r="4763">
          <cell r="A4763">
            <v>2021996</v>
          </cell>
          <cell r="B4763" t="str">
            <v>01</v>
          </cell>
          <cell r="C4763" t="str">
            <v>Bas-Saint-Laurent</v>
          </cell>
          <cell r="D4763" t="str">
            <v>Martel Nathalie et Moreault Aldéo</v>
          </cell>
          <cell r="F4763" t="str">
            <v>1191, rang 3 Sud</v>
          </cell>
          <cell r="G4763" t="str">
            <v>Notre-Dame-du-Lac</v>
          </cell>
          <cell r="H4763" t="str">
            <v>G0L1X0</v>
          </cell>
          <cell r="I4763">
            <v>418</v>
          </cell>
          <cell r="J4763">
            <v>8992278</v>
          </cell>
          <cell r="M4763">
            <v>27</v>
          </cell>
        </row>
        <row r="4764">
          <cell r="A4764">
            <v>2022838</v>
          </cell>
          <cell r="B4764" t="str">
            <v>07</v>
          </cell>
          <cell r="C4764" t="str">
            <v>Outaouais</v>
          </cell>
          <cell r="D4764" t="str">
            <v>Ferme Rémi Mougeot S.E.N.C.</v>
          </cell>
          <cell r="E4764" t="str">
            <v>Mougeot(Suzanne Cormier et Rémi)</v>
          </cell>
          <cell r="F4764" t="str">
            <v>1764 A, Boul. Maloney Est</v>
          </cell>
          <cell r="G4764" t="str">
            <v>Gatineau</v>
          </cell>
          <cell r="H4764" t="str">
            <v>J8R1B5</v>
          </cell>
          <cell r="I4764">
            <v>819</v>
          </cell>
          <cell r="J4764">
            <v>6698050</v>
          </cell>
          <cell r="M4764">
            <v>18</v>
          </cell>
        </row>
        <row r="4765">
          <cell r="A4765">
            <v>2023588</v>
          </cell>
          <cell r="B4765" t="str">
            <v>05</v>
          </cell>
          <cell r="C4765" t="str">
            <v>Estrie</v>
          </cell>
          <cell r="D4765" t="str">
            <v>Lloyd(Shirley)</v>
          </cell>
          <cell r="F4765" t="str">
            <v>531 Hardwoodflat Road R.R.3</v>
          </cell>
          <cell r="G4765" t="str">
            <v>Bury</v>
          </cell>
          <cell r="H4765" t="str">
            <v>J0B1J0</v>
          </cell>
          <cell r="I4765">
            <v>819</v>
          </cell>
          <cell r="J4765">
            <v>8723797</v>
          </cell>
          <cell r="M4765">
            <v>94</v>
          </cell>
          <cell r="N4765">
            <v>18929</v>
          </cell>
        </row>
        <row r="4766">
          <cell r="A4766">
            <v>2023950</v>
          </cell>
          <cell r="B4766" t="str">
            <v>02</v>
          </cell>
          <cell r="C4766" t="str">
            <v>Saguenay-Lac-Saint-Jean</v>
          </cell>
          <cell r="D4766" t="str">
            <v>Ferme Séguin-Guay S.E.N.C.</v>
          </cell>
          <cell r="E4766" t="str">
            <v>Séguin(Normand)</v>
          </cell>
          <cell r="F4766" t="str">
            <v>2343, chemin du Lac</v>
          </cell>
          <cell r="G4766" t="str">
            <v>Saint-Félicien</v>
          </cell>
          <cell r="H4766" t="str">
            <v>G8K3E6</v>
          </cell>
          <cell r="I4766">
            <v>418</v>
          </cell>
          <cell r="J4766">
            <v>6798645</v>
          </cell>
          <cell r="M4766">
            <v>38</v>
          </cell>
          <cell r="N4766">
            <v>3373</v>
          </cell>
        </row>
        <row r="4767">
          <cell r="A4767">
            <v>2024461</v>
          </cell>
          <cell r="B4767" t="str">
            <v>08</v>
          </cell>
          <cell r="C4767" t="str">
            <v>Abitibi-Témiscamingue</v>
          </cell>
          <cell r="D4767" t="str">
            <v>9221-5714 Québec inc</v>
          </cell>
          <cell r="E4767" t="str">
            <v>Lapointe(Jasmine)</v>
          </cell>
          <cell r="F4767" t="str">
            <v>106 rang 10</v>
          </cell>
          <cell r="G4767" t="str">
            <v>La Sarre</v>
          </cell>
          <cell r="H4767" t="str">
            <v>J9Z2X1</v>
          </cell>
          <cell r="I4767">
            <v>819</v>
          </cell>
          <cell r="J4767">
            <v>3338106</v>
          </cell>
          <cell r="M4767">
            <v>350</v>
          </cell>
        </row>
        <row r="4768">
          <cell r="A4768">
            <v>2025278</v>
          </cell>
          <cell r="B4768" t="str">
            <v>08</v>
          </cell>
          <cell r="C4768" t="str">
            <v>Abitibi-Témiscamingue</v>
          </cell>
          <cell r="D4768" t="str">
            <v>COOP 1499904 Domaine Trévallon (SNC)</v>
          </cell>
          <cell r="E4768" t="str">
            <v>Valérie(Rioux Marc et Caron)</v>
          </cell>
          <cell r="F4768" t="str">
            <v>263, 1re Avenue Ouest</v>
          </cell>
          <cell r="G4768" t="str">
            <v>Amos</v>
          </cell>
          <cell r="H4768" t="str">
            <v>J9T1V1</v>
          </cell>
          <cell r="I4768">
            <v>0</v>
          </cell>
          <cell r="J4768">
            <v>0</v>
          </cell>
          <cell r="K4768">
            <v>5</v>
          </cell>
        </row>
        <row r="4769">
          <cell r="A4769">
            <v>2026102</v>
          </cell>
          <cell r="B4769" t="str">
            <v>11</v>
          </cell>
          <cell r="C4769" t="str">
            <v>Gaspésie-Iles-de-la-Madeleine</v>
          </cell>
          <cell r="D4769" t="str">
            <v>Pascal Mercier, arpenteur-géomètre inc.</v>
          </cell>
          <cell r="E4769" t="str">
            <v>Mercier(Pascal)</v>
          </cell>
          <cell r="F4769" t="str">
            <v>130, route 132 Ouest</v>
          </cell>
          <cell r="G4769" t="str">
            <v>New-Richmond</v>
          </cell>
          <cell r="H4769" t="str">
            <v>G0C2B0</v>
          </cell>
          <cell r="I4769">
            <v>418</v>
          </cell>
          <cell r="J4769">
            <v>3885932</v>
          </cell>
          <cell r="K4769">
            <v>33</v>
          </cell>
          <cell r="L4769">
            <v>2753</v>
          </cell>
          <cell r="M4769">
            <v>42</v>
          </cell>
          <cell r="N4769">
            <v>1470</v>
          </cell>
        </row>
        <row r="4770">
          <cell r="A4770">
            <v>2026235</v>
          </cell>
          <cell r="B4770" t="str">
            <v>01</v>
          </cell>
          <cell r="C4770" t="str">
            <v>Bas-Saint-Laurent</v>
          </cell>
          <cell r="D4770" t="str">
            <v>Roy Gilbert et Roy Jérôme</v>
          </cell>
          <cell r="F4770" t="str">
            <v>871, rue du Patrimoine</v>
          </cell>
          <cell r="G4770" t="str">
            <v>Cacouna</v>
          </cell>
          <cell r="H4770" t="str">
            <v>G0L1G0</v>
          </cell>
          <cell r="I4770">
            <v>418</v>
          </cell>
          <cell r="J4770">
            <v>8671568</v>
          </cell>
          <cell r="K4770">
            <v>17</v>
          </cell>
          <cell r="L4770">
            <v>1361</v>
          </cell>
          <cell r="M4770">
            <v>20</v>
          </cell>
          <cell r="N4770">
            <v>3402</v>
          </cell>
        </row>
        <row r="4771">
          <cell r="A4771">
            <v>2029296</v>
          </cell>
          <cell r="B4771" t="str">
            <v>03</v>
          </cell>
          <cell r="C4771" t="str">
            <v>Capitale-Nationale</v>
          </cell>
          <cell r="D4771" t="str">
            <v>Les Entreprises Benoît Dufour et fils S.E.N.C.</v>
          </cell>
          <cell r="F4771" t="str">
            <v>655, boulevard Malcolm-Fraser</v>
          </cell>
          <cell r="G4771" t="str">
            <v>La Malbaie</v>
          </cell>
          <cell r="H4771" t="str">
            <v>G5A2M7</v>
          </cell>
          <cell r="I4771">
            <v>418</v>
          </cell>
          <cell r="J4771">
            <v>6656075</v>
          </cell>
          <cell r="M4771">
            <v>18</v>
          </cell>
          <cell r="N4771">
            <v>2202</v>
          </cell>
        </row>
        <row r="4772">
          <cell r="A4772">
            <v>2029551</v>
          </cell>
          <cell r="B4772" t="str">
            <v>01</v>
          </cell>
          <cell r="C4772" t="str">
            <v>Bas-Saint-Laurent</v>
          </cell>
          <cell r="D4772" t="str">
            <v>9145-5899 Québec inc.</v>
          </cell>
          <cell r="E4772" t="str">
            <v>Soucy(Jérôme Landry et Manon)</v>
          </cell>
          <cell r="F4772" t="str">
            <v>370, rue Blondeau</v>
          </cell>
          <cell r="G4772" t="str">
            <v>Saint-Pascal</v>
          </cell>
          <cell r="H4772" t="str">
            <v>G0L3Y0</v>
          </cell>
          <cell r="I4772">
            <v>0</v>
          </cell>
          <cell r="J4772">
            <v>0</v>
          </cell>
          <cell r="M4772">
            <v>30</v>
          </cell>
        </row>
        <row r="4773">
          <cell r="A4773">
            <v>2029916</v>
          </cell>
          <cell r="B4773" t="str">
            <v>07</v>
          </cell>
          <cell r="C4773" t="str">
            <v>Outaouais</v>
          </cell>
          <cell r="D4773" t="str">
            <v>Ferme RAF inc.</v>
          </cell>
          <cell r="E4773" t="str">
            <v>Barber(Paula)</v>
          </cell>
          <cell r="F4773" t="str">
            <v>C260 Heath Road</v>
          </cell>
          <cell r="G4773" t="str">
            <v>Shawville</v>
          </cell>
          <cell r="H4773" t="str">
            <v>J0X2Y0</v>
          </cell>
          <cell r="I4773">
            <v>819</v>
          </cell>
          <cell r="J4773">
            <v>6473540</v>
          </cell>
          <cell r="M4773">
            <v>15</v>
          </cell>
        </row>
        <row r="4774">
          <cell r="A4774">
            <v>2030054</v>
          </cell>
          <cell r="B4774" t="str">
            <v>07</v>
          </cell>
          <cell r="C4774" t="str">
            <v>Outaouais</v>
          </cell>
          <cell r="D4774" t="str">
            <v>Lapointe(Serge)</v>
          </cell>
          <cell r="F4774" t="str">
            <v>90, chemin Farley</v>
          </cell>
          <cell r="G4774" t="str">
            <v>Messines</v>
          </cell>
          <cell r="H4774" t="str">
            <v>J0X2J0</v>
          </cell>
          <cell r="I4774">
            <v>819</v>
          </cell>
          <cell r="J4774">
            <v>4493610</v>
          </cell>
          <cell r="M4774">
            <v>20</v>
          </cell>
        </row>
        <row r="4775">
          <cell r="A4775">
            <v>2030153</v>
          </cell>
          <cell r="B4775" t="str">
            <v>07</v>
          </cell>
          <cell r="C4775" t="str">
            <v>Outaouais</v>
          </cell>
          <cell r="D4775" t="str">
            <v>Clemenhagen(Trevor)</v>
          </cell>
          <cell r="F4775" t="str">
            <v>1463, chemin River</v>
          </cell>
          <cell r="G4775" t="str">
            <v>L'Ange-Gardien</v>
          </cell>
          <cell r="H4775" t="str">
            <v>J8L0M8</v>
          </cell>
          <cell r="I4775">
            <v>819</v>
          </cell>
          <cell r="J4775">
            <v>9865433</v>
          </cell>
          <cell r="K4775">
            <v>12</v>
          </cell>
          <cell r="L4775">
            <v>231</v>
          </cell>
        </row>
        <row r="4776">
          <cell r="A4776">
            <v>2030344</v>
          </cell>
          <cell r="B4776" t="str">
            <v>03</v>
          </cell>
          <cell r="C4776" t="str">
            <v>Capitale-Nationale</v>
          </cell>
          <cell r="D4776" t="str">
            <v>Ferme Édouard Tremblay et Fils SENC</v>
          </cell>
          <cell r="F4776" t="str">
            <v>207, chemin Mailloux</v>
          </cell>
          <cell r="G4776" t="str">
            <v>La Malbaie</v>
          </cell>
          <cell r="H4776" t="str">
            <v>G5A1G2</v>
          </cell>
          <cell r="I4776">
            <v>418</v>
          </cell>
          <cell r="J4776">
            <v>6651109</v>
          </cell>
          <cell r="M4776">
            <v>95</v>
          </cell>
          <cell r="N4776">
            <v>21882</v>
          </cell>
        </row>
        <row r="4777">
          <cell r="A4777">
            <v>2032142</v>
          </cell>
          <cell r="B4777" t="str">
            <v>11</v>
          </cell>
          <cell r="C4777" t="str">
            <v>Gaspésie-Iles-de-la-Madeleine</v>
          </cell>
          <cell r="D4777" t="str">
            <v>Landry(René)</v>
          </cell>
          <cell r="F4777" t="str">
            <v>674 route 132 Est</v>
          </cell>
          <cell r="G4777" t="str">
            <v>Nouvelle</v>
          </cell>
          <cell r="H4777" t="str">
            <v>G0C2E0</v>
          </cell>
          <cell r="I4777">
            <v>418</v>
          </cell>
          <cell r="J4777">
            <v>7942239</v>
          </cell>
          <cell r="M4777">
            <v>46</v>
          </cell>
          <cell r="N4777">
            <v>10423</v>
          </cell>
        </row>
        <row r="4778">
          <cell r="A4778">
            <v>2032878</v>
          </cell>
          <cell r="B4778" t="str">
            <v>07</v>
          </cell>
          <cell r="C4778" t="str">
            <v>Outaouais</v>
          </cell>
          <cell r="D4778" t="str">
            <v>Lachapelle(Michel)</v>
          </cell>
          <cell r="F4778" t="str">
            <v>187, chemin de la Gare</v>
          </cell>
          <cell r="G4778" t="str">
            <v>Kazabazua</v>
          </cell>
          <cell r="H4778" t="str">
            <v>J0X1X0</v>
          </cell>
          <cell r="I4778">
            <v>819</v>
          </cell>
          <cell r="J4778">
            <v>4673896</v>
          </cell>
          <cell r="M4778">
            <v>15</v>
          </cell>
        </row>
        <row r="4779">
          <cell r="A4779">
            <v>2037620</v>
          </cell>
          <cell r="B4779" t="str">
            <v>03</v>
          </cell>
          <cell r="C4779" t="str">
            <v>Capitale-Nationale</v>
          </cell>
          <cell r="M4779">
            <v>20</v>
          </cell>
          <cell r="N4779">
            <v>1829</v>
          </cell>
        </row>
        <row r="4780">
          <cell r="A4780">
            <v>2038537</v>
          </cell>
          <cell r="B4780" t="str">
            <v>07</v>
          </cell>
          <cell r="C4780" t="str">
            <v>Outaouais</v>
          </cell>
          <cell r="M4780">
            <v>33</v>
          </cell>
          <cell r="N4780">
            <v>340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ecpa.qc.ca/?rub=2&amp;sousRub=1&amp;typeProduction=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2"/>
  <sheetViews>
    <sheetView topLeftCell="A7" workbookViewId="0">
      <selection activeCell="A28" sqref="A28:H28"/>
    </sheetView>
  </sheetViews>
  <sheetFormatPr baseColWidth="10" defaultColWidth="11" defaultRowHeight="16.5" x14ac:dyDescent="0.3"/>
  <cols>
    <col min="1" max="8" width="11" style="189"/>
    <col min="9" max="9" width="2" style="189" customWidth="1"/>
    <col min="10" max="16384" width="11" style="189"/>
  </cols>
  <sheetData>
    <row r="2" spans="1:8" ht="18.75" x14ac:dyDescent="0.3">
      <c r="A2" s="187" t="s">
        <v>83</v>
      </c>
      <c r="B2" s="188"/>
      <c r="C2" s="188"/>
      <c r="D2" s="188"/>
      <c r="E2" s="188"/>
      <c r="F2" s="188"/>
      <c r="G2" s="188"/>
      <c r="H2" s="188"/>
    </row>
    <row r="3" spans="1:8" x14ac:dyDescent="0.3">
      <c r="A3" s="188"/>
      <c r="B3" s="188"/>
      <c r="C3" s="188"/>
      <c r="D3" s="188"/>
      <c r="E3" s="188"/>
      <c r="F3" s="188"/>
      <c r="G3" s="188"/>
      <c r="H3" s="188"/>
    </row>
    <row r="4" spans="1:8" x14ac:dyDescent="0.3">
      <c r="A4" s="188"/>
      <c r="B4" s="188"/>
      <c r="C4" s="188"/>
      <c r="D4" s="188"/>
      <c r="E4" s="188"/>
      <c r="F4" s="188"/>
      <c r="G4" s="188"/>
      <c r="H4" s="188"/>
    </row>
    <row r="5" spans="1:8" x14ac:dyDescent="0.3">
      <c r="B5" s="190"/>
      <c r="C5" s="190"/>
      <c r="D5" s="190"/>
      <c r="E5" s="190"/>
      <c r="F5" s="190"/>
      <c r="G5" s="190"/>
      <c r="H5" s="188"/>
    </row>
    <row r="6" spans="1:8" x14ac:dyDescent="0.3">
      <c r="B6" s="190"/>
      <c r="C6" s="190"/>
      <c r="D6" s="190"/>
      <c r="E6" s="190"/>
      <c r="F6" s="190"/>
      <c r="G6" s="190"/>
      <c r="H6" s="188"/>
    </row>
    <row r="7" spans="1:8" ht="17.25" customHeight="1" x14ac:dyDescent="0.3">
      <c r="A7" s="190" t="s">
        <v>84</v>
      </c>
    </row>
    <row r="8" spans="1:8" ht="32.25" customHeight="1" x14ac:dyDescent="0.3">
      <c r="A8" s="626" t="s">
        <v>418</v>
      </c>
      <c r="B8" s="626"/>
      <c r="C8" s="626"/>
      <c r="D8" s="626"/>
      <c r="E8" s="626"/>
      <c r="F8" s="626"/>
      <c r="G8" s="626"/>
      <c r="H8" s="626"/>
    </row>
    <row r="9" spans="1:8" ht="9.75" customHeight="1" x14ac:dyDescent="0.3">
      <c r="A9" s="197"/>
      <c r="B9" s="197"/>
      <c r="C9" s="197"/>
      <c r="D9" s="197"/>
      <c r="E9" s="197"/>
      <c r="F9" s="197"/>
      <c r="G9" s="197"/>
      <c r="H9" s="197"/>
    </row>
    <row r="10" spans="1:8" ht="43.5" customHeight="1" x14ac:dyDescent="0.3">
      <c r="A10" s="626" t="s">
        <v>356</v>
      </c>
      <c r="B10" s="626"/>
      <c r="C10" s="626"/>
      <c r="D10" s="626"/>
      <c r="E10" s="626"/>
      <c r="F10" s="626"/>
      <c r="G10" s="626"/>
      <c r="H10" s="626"/>
    </row>
    <row r="11" spans="1:8" ht="9.75" customHeight="1" x14ac:dyDescent="0.3">
      <c r="A11" s="197"/>
      <c r="B11" s="197"/>
      <c r="C11" s="197"/>
      <c r="D11" s="197"/>
      <c r="E11" s="197"/>
      <c r="F11" s="197"/>
      <c r="G11" s="197"/>
      <c r="H11" s="197"/>
    </row>
    <row r="12" spans="1:8" ht="29.25" customHeight="1" x14ac:dyDescent="0.3">
      <c r="A12" s="626" t="s">
        <v>187</v>
      </c>
      <c r="B12" s="626"/>
      <c r="C12" s="626"/>
      <c r="D12" s="626"/>
      <c r="E12" s="626"/>
      <c r="F12" s="626"/>
      <c r="G12" s="626"/>
      <c r="H12" s="626"/>
    </row>
    <row r="13" spans="1:8" ht="9.75" customHeight="1" x14ac:dyDescent="0.3">
      <c r="A13" s="188"/>
      <c r="B13" s="188"/>
      <c r="C13" s="188"/>
      <c r="D13" s="188"/>
      <c r="E13" s="188"/>
      <c r="F13" s="188"/>
      <c r="G13" s="188"/>
      <c r="H13" s="188"/>
    </row>
    <row r="14" spans="1:8" x14ac:dyDescent="0.3">
      <c r="A14" s="627" t="s">
        <v>188</v>
      </c>
      <c r="B14" s="627"/>
      <c r="C14" s="627"/>
      <c r="D14" s="627"/>
      <c r="E14" s="627"/>
      <c r="F14" s="627"/>
      <c r="G14" s="627"/>
      <c r="H14" s="627"/>
    </row>
    <row r="15" spans="1:8" x14ac:dyDescent="0.3">
      <c r="A15" s="627"/>
      <c r="B15" s="627"/>
      <c r="C15" s="627"/>
      <c r="D15" s="627"/>
      <c r="E15" s="627"/>
      <c r="F15" s="627"/>
      <c r="G15" s="627"/>
      <c r="H15" s="627"/>
    </row>
    <row r="16" spans="1:8" ht="9.75" customHeight="1" x14ac:dyDescent="0.3">
      <c r="A16" s="188"/>
      <c r="B16" s="188"/>
      <c r="C16" s="188"/>
      <c r="D16" s="188"/>
      <c r="E16" s="188"/>
      <c r="F16" s="188"/>
      <c r="G16" s="188"/>
      <c r="H16" s="188"/>
    </row>
    <row r="17" spans="1:8" ht="9.75" customHeight="1" x14ac:dyDescent="0.3">
      <c r="A17" s="188"/>
      <c r="B17" s="188"/>
      <c r="C17" s="188"/>
      <c r="D17" s="188"/>
      <c r="E17" s="188"/>
      <c r="F17" s="188"/>
      <c r="G17" s="188"/>
      <c r="H17" s="188"/>
    </row>
    <row r="18" spans="1:8" x14ac:dyDescent="0.3">
      <c r="A18" s="191" t="s">
        <v>85</v>
      </c>
      <c r="B18" s="192"/>
      <c r="C18" s="192"/>
      <c r="D18" s="192"/>
      <c r="E18" s="192"/>
      <c r="F18" s="192"/>
      <c r="G18" s="192"/>
      <c r="H18" s="192"/>
    </row>
    <row r="19" spans="1:8" ht="7.5" customHeight="1" x14ac:dyDescent="0.3">
      <c r="A19" s="193"/>
      <c r="B19" s="192"/>
      <c r="C19" s="192"/>
      <c r="D19" s="192"/>
      <c r="E19" s="192"/>
      <c r="F19" s="192"/>
      <c r="G19" s="192"/>
      <c r="H19" s="192"/>
    </row>
    <row r="20" spans="1:8" ht="14.25" customHeight="1" x14ac:dyDescent="0.3">
      <c r="A20" s="628" t="s">
        <v>189</v>
      </c>
      <c r="B20" s="628"/>
      <c r="C20" s="628"/>
      <c r="D20" s="628"/>
      <c r="E20" s="628"/>
      <c r="F20" s="628"/>
      <c r="G20" s="628"/>
      <c r="H20" s="628"/>
    </row>
    <row r="21" spans="1:8" ht="58.5" customHeight="1" x14ac:dyDescent="0.3">
      <c r="A21" s="628"/>
      <c r="B21" s="628"/>
      <c r="C21" s="628"/>
      <c r="D21" s="628"/>
      <c r="E21" s="628"/>
      <c r="F21" s="628"/>
      <c r="G21" s="628"/>
      <c r="H21" s="628"/>
    </row>
    <row r="22" spans="1:8" ht="14.25" customHeight="1" x14ac:dyDescent="0.3">
      <c r="A22" s="194"/>
      <c r="B22" s="194"/>
      <c r="C22" s="194"/>
      <c r="D22" s="194"/>
      <c r="E22" s="194"/>
      <c r="F22" s="194"/>
      <c r="G22" s="194"/>
      <c r="H22" s="194"/>
    </row>
    <row r="23" spans="1:8" ht="14.25" customHeight="1" x14ac:dyDescent="0.3">
      <c r="A23" s="194"/>
      <c r="B23" s="194"/>
      <c r="C23" s="194"/>
      <c r="D23" s="194"/>
      <c r="E23" s="194"/>
      <c r="F23" s="194"/>
      <c r="G23" s="194"/>
      <c r="H23" s="194"/>
    </row>
    <row r="24" spans="1:8" ht="14.25" customHeight="1" x14ac:dyDescent="0.3">
      <c r="A24" s="194"/>
      <c r="B24" s="194"/>
      <c r="C24" s="194"/>
      <c r="D24" s="194"/>
      <c r="E24" s="194"/>
      <c r="F24" s="194"/>
      <c r="G24" s="194"/>
      <c r="H24" s="194"/>
    </row>
    <row r="25" spans="1:8" ht="14.25" customHeight="1" x14ac:dyDescent="0.3">
      <c r="A25" s="628" t="s">
        <v>86</v>
      </c>
      <c r="B25" s="628"/>
      <c r="C25" s="628"/>
      <c r="D25" s="628"/>
      <c r="E25" s="628"/>
      <c r="F25" s="628"/>
      <c r="G25" s="628"/>
      <c r="H25" s="628"/>
    </row>
    <row r="26" spans="1:8" ht="14.25" customHeight="1" x14ac:dyDescent="0.3">
      <c r="A26" s="628"/>
      <c r="B26" s="628"/>
      <c r="C26" s="628"/>
      <c r="D26" s="628"/>
      <c r="E26" s="628"/>
      <c r="F26" s="628"/>
      <c r="G26" s="628"/>
      <c r="H26" s="628"/>
    </row>
    <row r="27" spans="1:8" ht="14.25" customHeight="1" x14ac:dyDescent="0.3">
      <c r="A27" s="195"/>
      <c r="B27" s="195"/>
      <c r="C27" s="195"/>
      <c r="D27" s="195"/>
      <c r="E27" s="195"/>
      <c r="F27" s="195"/>
      <c r="G27" s="195"/>
      <c r="H27" s="195"/>
    </row>
    <row r="28" spans="1:8" s="318" customFormat="1" ht="31.5" customHeight="1" x14ac:dyDescent="0.3">
      <c r="A28" s="624" t="s">
        <v>190</v>
      </c>
      <c r="B28" s="624"/>
      <c r="C28" s="624"/>
      <c r="D28" s="624"/>
      <c r="E28" s="624"/>
      <c r="F28" s="624"/>
      <c r="G28" s="624"/>
      <c r="H28" s="624"/>
    </row>
    <row r="29" spans="1:8" ht="14.25" customHeight="1" x14ac:dyDescent="0.3">
      <c r="A29" s="188"/>
      <c r="B29" s="196"/>
      <c r="C29" s="196"/>
      <c r="D29" s="196"/>
      <c r="E29" s="196"/>
      <c r="F29" s="196"/>
      <c r="G29" s="196"/>
      <c r="H29" s="196"/>
    </row>
    <row r="30" spans="1:8" ht="12.75" customHeight="1" x14ac:dyDescent="0.3">
      <c r="A30" s="625" t="s">
        <v>87</v>
      </c>
      <c r="B30" s="625"/>
      <c r="C30" s="625"/>
      <c r="D30" s="625"/>
      <c r="E30" s="625"/>
      <c r="F30" s="625"/>
      <c r="G30" s="625"/>
      <c r="H30" s="625"/>
    </row>
    <row r="32" spans="1:8" x14ac:dyDescent="0.3">
      <c r="A32" s="188" t="s">
        <v>88</v>
      </c>
    </row>
  </sheetData>
  <sheetProtection selectLockedCells="1" selectUnlockedCells="1"/>
  <mergeCells count="8">
    <mergeCell ref="A28:H28"/>
    <mergeCell ref="A30:H30"/>
    <mergeCell ref="A8:H8"/>
    <mergeCell ref="A10:H10"/>
    <mergeCell ref="A12:H12"/>
    <mergeCell ref="A14:H15"/>
    <mergeCell ref="A20:H21"/>
    <mergeCell ref="A25:H26"/>
  </mergeCells>
  <hyperlinks>
    <hyperlink ref="A28:H28" r:id="rId1" display="http://www.cecpa.qc.ca/?rub=2&amp;sousRub=1&amp;typeProduction=5" xr:uid="{00000000-0004-0000-0000-000000000000}"/>
  </hyperlinks>
  <pageMargins left="0.7" right="0.7" top="0.75" bottom="0.75" header="0.3" footer="0.3"/>
  <pageSetup scale="9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9"/>
  <sheetViews>
    <sheetView topLeftCell="A154" workbookViewId="0">
      <selection activeCell="B259" sqref="B259"/>
    </sheetView>
  </sheetViews>
  <sheetFormatPr baseColWidth="10" defaultColWidth="11" defaultRowHeight="13.5" outlineLevelRow="2" x14ac:dyDescent="0.25"/>
  <cols>
    <col min="1" max="1" width="0.75" style="198" customWidth="1"/>
    <col min="2" max="2" width="22.625" style="198" customWidth="1"/>
    <col min="3" max="3" width="24.125" style="198" customWidth="1"/>
    <col min="4" max="4" width="0.75" style="198" customWidth="1"/>
    <col min="5" max="5" width="11.25" style="198" customWidth="1"/>
    <col min="6" max="6" width="0.75" style="198" customWidth="1"/>
    <col min="7" max="7" width="11.25" style="198" customWidth="1"/>
    <col min="8" max="8" width="0.75" style="198" customWidth="1"/>
    <col min="9" max="9" width="10.5" style="198" customWidth="1"/>
    <col min="10" max="10" width="0.75" style="204" customWidth="1"/>
    <col min="11" max="11" width="0.75" style="198" customWidth="1"/>
    <col min="12" max="12" width="11.125" style="198" bestFit="1" customWidth="1"/>
    <col min="13" max="13" width="13.125" style="198" bestFit="1" customWidth="1"/>
    <col min="14" max="14" width="10.5" style="198" customWidth="1"/>
    <col min="15" max="15" width="0.75" style="198" customWidth="1"/>
    <col min="16" max="16" width="17" style="198" customWidth="1"/>
    <col min="17" max="17" width="0.75" style="198" customWidth="1"/>
    <col min="18" max="18" width="17" style="198" customWidth="1"/>
    <col min="19" max="19" width="0.75" style="198" customWidth="1"/>
    <col min="20" max="20" width="17" style="198" customWidth="1"/>
    <col min="21" max="21" width="0.75" style="198" customWidth="1"/>
    <col min="22" max="22" width="17" style="198" customWidth="1"/>
    <col min="23" max="23" width="16.75" style="198" customWidth="1"/>
    <col min="24" max="24" width="0.75" style="198" customWidth="1"/>
    <col min="25" max="26" width="16.75" style="198" customWidth="1"/>
    <col min="27" max="27" width="0.75" style="198" customWidth="1"/>
    <col min="28" max="29" width="16.75" style="198" customWidth="1"/>
    <col min="30" max="30" width="0.75" style="198" customWidth="1"/>
    <col min="31" max="31" width="16.75" style="198" customWidth="1"/>
    <col min="32" max="16384" width="11" style="198"/>
  </cols>
  <sheetData>
    <row r="1" spans="1:22" ht="21" customHeight="1" x14ac:dyDescent="0.3">
      <c r="B1" s="198" t="s">
        <v>191</v>
      </c>
      <c r="D1" s="199"/>
      <c r="E1" s="199"/>
      <c r="F1" s="199"/>
      <c r="G1" s="199"/>
      <c r="H1" s="199"/>
      <c r="I1" s="199"/>
      <c r="J1" s="319"/>
      <c r="K1" s="199"/>
      <c r="L1" s="199"/>
      <c r="M1" s="200"/>
    </row>
    <row r="2" spans="1:22" ht="24.75" customHeight="1" x14ac:dyDescent="0.3">
      <c r="B2" s="200"/>
      <c r="C2" s="200"/>
      <c r="D2" s="199"/>
      <c r="E2" s="199"/>
      <c r="F2" s="199"/>
      <c r="G2" s="199"/>
      <c r="H2" s="199"/>
      <c r="I2" s="199"/>
      <c r="J2" s="319"/>
      <c r="K2" s="199"/>
      <c r="L2" s="199"/>
      <c r="M2" s="200"/>
    </row>
    <row r="3" spans="1:22" ht="46.5" customHeight="1" x14ac:dyDescent="0.45">
      <c r="B3" s="201" t="s">
        <v>192</v>
      </c>
      <c r="C3" s="202"/>
      <c r="D3" s="203"/>
      <c r="F3" s="203"/>
    </row>
    <row r="4" spans="1:22" s="204" customFormat="1" ht="3.75" customHeight="1" x14ac:dyDescent="0.25"/>
    <row r="5" spans="1:22" ht="6.75" customHeight="1" x14ac:dyDescent="0.25">
      <c r="B5" s="205"/>
      <c r="C5" s="205"/>
      <c r="D5" s="206"/>
      <c r="E5" s="206"/>
      <c r="F5" s="206"/>
      <c r="G5" s="206"/>
      <c r="H5" s="206"/>
      <c r="I5" s="206"/>
      <c r="K5" s="204"/>
      <c r="L5" s="204"/>
      <c r="M5" s="204"/>
      <c r="N5" s="204"/>
      <c r="O5" s="204"/>
      <c r="P5" s="204"/>
      <c r="Q5" s="204"/>
      <c r="R5" s="204"/>
      <c r="S5" s="204"/>
      <c r="T5" s="204"/>
    </row>
    <row r="6" spans="1:22" ht="6.75" customHeight="1" x14ac:dyDescent="0.25">
      <c r="B6" s="207"/>
      <c r="C6" s="207"/>
      <c r="D6" s="204"/>
      <c r="E6" s="204"/>
      <c r="F6" s="204"/>
      <c r="G6" s="204"/>
      <c r="H6" s="204"/>
      <c r="I6" s="204"/>
      <c r="K6" s="204"/>
      <c r="L6" s="204"/>
      <c r="M6" s="204"/>
      <c r="N6" s="204"/>
      <c r="O6" s="204"/>
      <c r="P6" s="204"/>
      <c r="Q6" s="204"/>
      <c r="R6" s="204"/>
      <c r="S6" s="204"/>
      <c r="T6" s="204"/>
    </row>
    <row r="7" spans="1:22" ht="30" customHeight="1" x14ac:dyDescent="0.25">
      <c r="B7" s="208"/>
      <c r="C7" s="208"/>
      <c r="D7" s="204"/>
      <c r="E7" s="631" t="s">
        <v>371</v>
      </c>
      <c r="F7" s="631"/>
      <c r="G7" s="631"/>
      <c r="H7" s="631"/>
      <c r="I7" s="631"/>
      <c r="J7" s="320"/>
      <c r="K7" s="320"/>
      <c r="L7" s="320"/>
      <c r="M7" s="320"/>
      <c r="N7" s="320"/>
      <c r="O7" s="320"/>
      <c r="P7" s="207"/>
      <c r="Q7" s="204"/>
      <c r="R7" s="321"/>
      <c r="S7" s="320"/>
      <c r="T7" s="320"/>
    </row>
    <row r="8" spans="1:22" ht="30.75" customHeight="1" x14ac:dyDescent="0.25">
      <c r="B8" s="209" t="s">
        <v>89</v>
      </c>
      <c r="C8" s="210" t="s">
        <v>4</v>
      </c>
      <c r="D8" s="211"/>
      <c r="E8" s="212" t="s">
        <v>6</v>
      </c>
      <c r="F8" s="213"/>
      <c r="G8" s="212" t="s">
        <v>193</v>
      </c>
      <c r="H8" s="212"/>
      <c r="I8" s="212" t="s">
        <v>194</v>
      </c>
      <c r="J8" s="320"/>
      <c r="K8" s="320"/>
      <c r="L8" s="320"/>
      <c r="M8" s="320"/>
      <c r="N8" s="320"/>
      <c r="O8" s="320"/>
      <c r="P8" s="320"/>
      <c r="Q8" s="320"/>
      <c r="R8" s="320"/>
      <c r="S8" s="320"/>
      <c r="T8" s="320"/>
    </row>
    <row r="9" spans="1:22" ht="3.75" customHeight="1" x14ac:dyDescent="0.25">
      <c r="B9" s="204"/>
      <c r="C9" s="214"/>
      <c r="D9" s="204"/>
      <c r="E9" s="204"/>
      <c r="F9" s="204"/>
      <c r="G9" s="204"/>
      <c r="H9" s="204"/>
      <c r="I9" s="204"/>
      <c r="K9" s="204"/>
      <c r="N9" s="322"/>
    </row>
    <row r="10" spans="1:22" x14ac:dyDescent="0.25">
      <c r="B10" s="204" t="s">
        <v>195</v>
      </c>
      <c r="C10" s="214" t="s">
        <v>196</v>
      </c>
      <c r="D10" s="204"/>
      <c r="E10" s="217">
        <v>116.17564428239163</v>
      </c>
      <c r="F10" s="216" t="s">
        <v>197</v>
      </c>
      <c r="H10" s="218"/>
      <c r="I10" s="219"/>
      <c r="K10" s="204"/>
    </row>
    <row r="11" spans="1:22" ht="3.95" customHeight="1" x14ac:dyDescent="0.25">
      <c r="A11" s="221"/>
      <c r="B11" s="281"/>
      <c r="C11" s="281"/>
      <c r="D11" s="281"/>
      <c r="E11" s="220"/>
      <c r="F11" s="221"/>
      <c r="G11" s="220"/>
      <c r="H11" s="220"/>
      <c r="I11" s="220"/>
      <c r="L11" s="300"/>
      <c r="M11" s="204"/>
      <c r="N11" s="300"/>
      <c r="O11" s="204"/>
      <c r="P11" s="300"/>
      <c r="Q11" s="204"/>
      <c r="R11" s="300"/>
      <c r="S11" s="204"/>
      <c r="T11" s="300"/>
      <c r="U11" s="204"/>
      <c r="V11" s="204"/>
    </row>
    <row r="12" spans="1:22" x14ac:dyDescent="0.25">
      <c r="B12" s="204" t="s">
        <v>198</v>
      </c>
      <c r="C12" s="214" t="s">
        <v>199</v>
      </c>
      <c r="D12" s="204"/>
      <c r="E12" s="222">
        <v>218.6</v>
      </c>
      <c r="F12" s="216"/>
      <c r="G12" s="223">
        <v>1.86</v>
      </c>
      <c r="H12" s="216"/>
      <c r="I12" s="223">
        <f t="shared" ref="I12" si="0">E12/100</f>
        <v>2.1859999999999999</v>
      </c>
      <c r="K12" s="204"/>
    </row>
    <row r="13" spans="1:22" ht="3.95" customHeight="1" x14ac:dyDescent="0.25">
      <c r="A13" s="221"/>
      <c r="B13" s="281"/>
      <c r="C13" s="281"/>
      <c r="D13" s="281"/>
      <c r="E13" s="222"/>
      <c r="F13" s="221"/>
      <c r="G13" s="220"/>
      <c r="H13" s="220"/>
      <c r="I13" s="223"/>
      <c r="L13" s="300"/>
      <c r="M13" s="204"/>
      <c r="N13" s="300"/>
      <c r="O13" s="204"/>
      <c r="P13" s="300"/>
      <c r="Q13" s="204"/>
      <c r="R13" s="300"/>
      <c r="S13" s="204"/>
      <c r="T13" s="300"/>
      <c r="U13" s="204"/>
      <c r="V13" s="204"/>
    </row>
    <row r="14" spans="1:22" x14ac:dyDescent="0.25">
      <c r="B14" s="204" t="s">
        <v>200</v>
      </c>
      <c r="C14" s="214"/>
      <c r="D14" s="204"/>
      <c r="E14" s="222">
        <v>94.2</v>
      </c>
      <c r="F14" s="216"/>
      <c r="G14" s="223">
        <f>E14/E10</f>
        <v>0.81084121015094379</v>
      </c>
      <c r="H14" s="216"/>
      <c r="I14" s="223"/>
      <c r="K14" s="204"/>
    </row>
    <row r="15" spans="1:22" ht="3.95" customHeight="1" x14ac:dyDescent="0.25">
      <c r="A15" s="221"/>
      <c r="B15" s="281"/>
      <c r="C15" s="281"/>
      <c r="D15" s="281"/>
      <c r="E15" s="222"/>
      <c r="F15" s="221"/>
      <c r="G15" s="220"/>
      <c r="H15" s="220"/>
      <c r="I15" s="225"/>
      <c r="L15" s="300"/>
      <c r="M15" s="204"/>
      <c r="N15" s="300"/>
      <c r="O15" s="204"/>
      <c r="P15" s="300"/>
      <c r="Q15" s="204"/>
      <c r="R15" s="300"/>
      <c r="S15" s="204"/>
      <c r="T15" s="300"/>
      <c r="U15" s="204"/>
      <c r="V15" s="204"/>
    </row>
    <row r="16" spans="1:22" x14ac:dyDescent="0.25">
      <c r="B16" s="204" t="s">
        <v>201</v>
      </c>
      <c r="C16" s="214" t="s">
        <v>202</v>
      </c>
      <c r="D16" s="204"/>
      <c r="E16" s="224">
        <v>66712.643833124705</v>
      </c>
      <c r="F16" s="216"/>
      <c r="G16" s="225">
        <f>E16/E10</f>
        <v>574.23949955434955</v>
      </c>
      <c r="H16" s="225"/>
      <c r="I16" s="225">
        <f>E16/100</f>
        <v>667.12643833124707</v>
      </c>
      <c r="K16" s="204"/>
    </row>
    <row r="17" spans="2:20" ht="3.95" customHeight="1" x14ac:dyDescent="0.25">
      <c r="B17" s="204"/>
      <c r="C17" s="214"/>
      <c r="D17" s="204"/>
      <c r="E17" s="224"/>
      <c r="F17" s="216"/>
      <c r="G17" s="225"/>
      <c r="H17" s="225"/>
      <c r="I17" s="223"/>
      <c r="K17" s="204"/>
    </row>
    <row r="18" spans="2:20" x14ac:dyDescent="0.25">
      <c r="B18" s="204" t="s">
        <v>203</v>
      </c>
      <c r="C18" s="214" t="s">
        <v>204</v>
      </c>
      <c r="D18" s="204"/>
      <c r="E18" s="224">
        <f>E16/E14</f>
        <v>708.20216383359559</v>
      </c>
      <c r="F18" s="216"/>
      <c r="G18" s="225"/>
      <c r="H18" s="225"/>
      <c r="I18" s="223"/>
      <c r="K18" s="204"/>
    </row>
    <row r="19" spans="2:20" ht="8.4499999999999993" customHeight="1" x14ac:dyDescent="0.25">
      <c r="B19" s="204"/>
      <c r="C19" s="214"/>
      <c r="D19" s="204"/>
      <c r="E19" s="222"/>
      <c r="F19" s="216"/>
      <c r="G19" s="216"/>
      <c r="H19" s="216"/>
      <c r="I19" s="215"/>
      <c r="K19" s="204"/>
    </row>
    <row r="20" spans="2:20" hidden="1" outlineLevel="1" x14ac:dyDescent="0.25">
      <c r="C20" s="227" t="s">
        <v>7</v>
      </c>
      <c r="D20" s="228"/>
      <c r="E20" s="229">
        <v>3174</v>
      </c>
      <c r="F20" s="230"/>
      <c r="G20" s="232">
        <f>E20/$E$10</f>
        <v>27.3207006477611</v>
      </c>
      <c r="H20" s="231"/>
      <c r="I20" s="232">
        <f>E20/$I$16</f>
        <v>4.7577188035591229</v>
      </c>
      <c r="K20" s="204"/>
    </row>
    <row r="21" spans="2:20" hidden="1" outlineLevel="1" x14ac:dyDescent="0.25">
      <c r="C21" s="227" t="s">
        <v>8</v>
      </c>
      <c r="D21" s="228"/>
      <c r="E21" s="229">
        <v>245</v>
      </c>
      <c r="F21" s="230"/>
      <c r="G21" s="232">
        <f t="shared" ref="G21:G23" si="1">E21/$E$10</f>
        <v>2.108875758885151</v>
      </c>
      <c r="H21" s="231"/>
      <c r="I21" s="232">
        <f t="shared" ref="I21:I23" si="2">E21/$I$16</f>
        <v>0.36724672554252841</v>
      </c>
      <c r="K21" s="204"/>
    </row>
    <row r="22" spans="2:20" hidden="1" outlineLevel="1" x14ac:dyDescent="0.25">
      <c r="C22" s="227" t="s">
        <v>205</v>
      </c>
      <c r="D22" s="228"/>
      <c r="E22" s="229">
        <v>638</v>
      </c>
      <c r="F22" s="230"/>
      <c r="G22" s="232">
        <f t="shared" si="1"/>
        <v>5.4916846292601074</v>
      </c>
      <c r="H22" s="231"/>
      <c r="I22" s="232">
        <f t="shared" si="2"/>
        <v>0.95634045263727807</v>
      </c>
      <c r="K22" s="204"/>
      <c r="M22" s="582"/>
    </row>
    <row r="23" spans="2:20" hidden="1" outlineLevel="1" x14ac:dyDescent="0.25">
      <c r="C23" s="227" t="s">
        <v>9</v>
      </c>
      <c r="D23" s="228"/>
      <c r="E23" s="229">
        <v>290</v>
      </c>
      <c r="F23" s="230"/>
      <c r="G23" s="232">
        <f t="shared" si="1"/>
        <v>2.4962202860273215</v>
      </c>
      <c r="H23" s="231"/>
      <c r="I23" s="232">
        <f t="shared" si="2"/>
        <v>0.43470020574421731</v>
      </c>
      <c r="K23" s="204"/>
      <c r="L23" s="204"/>
    </row>
    <row r="24" spans="2:20" collapsed="1" x14ac:dyDescent="0.25">
      <c r="B24" s="204" t="s">
        <v>90</v>
      </c>
      <c r="C24" s="214" t="s">
        <v>206</v>
      </c>
      <c r="D24" s="204"/>
      <c r="E24" s="224">
        <f>SUM(E20:E23)</f>
        <v>4347</v>
      </c>
      <c r="F24" s="224"/>
      <c r="G24" s="226">
        <f t="shared" ref="G24:I24" si="3">SUM(G20:G23)</f>
        <v>37.417481321933685</v>
      </c>
      <c r="H24" s="224"/>
      <c r="I24" s="226">
        <f t="shared" si="3"/>
        <v>6.5160061874831463</v>
      </c>
      <c r="K24" s="204"/>
      <c r="L24" s="204"/>
      <c r="N24" s="204"/>
      <c r="P24" s="204"/>
      <c r="R24" s="204"/>
      <c r="T24" s="204"/>
    </row>
    <row r="25" spans="2:20" ht="8.1" customHeight="1" x14ac:dyDescent="0.25">
      <c r="B25" s="204"/>
      <c r="C25" s="214"/>
      <c r="D25" s="204"/>
      <c r="E25" s="224"/>
      <c r="F25" s="216"/>
      <c r="G25" s="233"/>
      <c r="H25" s="218"/>
      <c r="I25" s="217"/>
      <c r="K25" s="204"/>
      <c r="L25" s="204"/>
      <c r="N25" s="204"/>
      <c r="P25" s="204"/>
      <c r="R25" s="204"/>
      <c r="T25" s="204"/>
    </row>
    <row r="26" spans="2:20" x14ac:dyDescent="0.25">
      <c r="B26" s="234" t="s">
        <v>207</v>
      </c>
      <c r="C26" s="214"/>
      <c r="D26" s="204"/>
      <c r="E26" s="224"/>
      <c r="F26" s="216"/>
      <c r="G26" s="233"/>
      <c r="H26" s="218"/>
      <c r="I26" s="217"/>
      <c r="K26" s="204"/>
      <c r="L26" s="204"/>
      <c r="N26" s="204"/>
      <c r="P26" s="204"/>
      <c r="R26" s="204"/>
      <c r="T26" s="204"/>
    </row>
    <row r="27" spans="2:20" x14ac:dyDescent="0.25">
      <c r="B27" s="235" t="s">
        <v>208</v>
      </c>
      <c r="C27" s="214" t="s">
        <v>209</v>
      </c>
      <c r="D27" s="204"/>
      <c r="E27" s="236">
        <v>9.9000000000000005E-2</v>
      </c>
      <c r="F27" s="216"/>
      <c r="G27" s="233"/>
      <c r="H27" s="218"/>
      <c r="I27" s="217"/>
      <c r="K27" s="204"/>
      <c r="L27" s="204"/>
      <c r="N27" s="204"/>
      <c r="P27" s="204"/>
      <c r="R27" s="204"/>
      <c r="T27" s="204"/>
    </row>
    <row r="28" spans="2:20" x14ac:dyDescent="0.25">
      <c r="B28" s="235" t="s">
        <v>210</v>
      </c>
      <c r="C28" s="214" t="s">
        <v>209</v>
      </c>
      <c r="D28" s="204"/>
      <c r="E28" s="236">
        <v>2.5000000000000001E-2</v>
      </c>
      <c r="F28" s="216"/>
      <c r="G28" s="233"/>
      <c r="H28" s="218"/>
      <c r="I28" s="217"/>
      <c r="K28" s="204"/>
      <c r="L28" s="204"/>
      <c r="N28" s="204"/>
      <c r="P28" s="204"/>
      <c r="R28" s="204"/>
      <c r="T28" s="204"/>
    </row>
    <row r="29" spans="2:20" x14ac:dyDescent="0.25">
      <c r="B29" s="235" t="s">
        <v>211</v>
      </c>
      <c r="C29" s="214" t="s">
        <v>209</v>
      </c>
      <c r="D29" s="204"/>
      <c r="E29" s="236">
        <v>0.124</v>
      </c>
      <c r="F29" s="216"/>
      <c r="G29" s="233"/>
      <c r="H29" s="218"/>
      <c r="I29" s="217"/>
      <c r="K29" s="204"/>
      <c r="L29" s="204"/>
      <c r="N29" s="204"/>
      <c r="P29" s="204"/>
      <c r="R29" s="204"/>
      <c r="T29" s="204"/>
    </row>
    <row r="30" spans="2:20" x14ac:dyDescent="0.25">
      <c r="B30" s="234" t="s">
        <v>212</v>
      </c>
      <c r="C30" s="214"/>
      <c r="D30" s="204"/>
      <c r="E30" s="224"/>
      <c r="F30" s="216"/>
      <c r="G30" s="233"/>
      <c r="H30" s="218"/>
      <c r="I30" s="217"/>
      <c r="K30" s="204"/>
      <c r="L30" s="204"/>
      <c r="N30" s="204"/>
      <c r="P30" s="204"/>
      <c r="R30" s="204"/>
      <c r="T30" s="204"/>
    </row>
    <row r="31" spans="2:20" x14ac:dyDescent="0.25">
      <c r="B31" s="235" t="s">
        <v>213</v>
      </c>
      <c r="C31" s="214" t="s">
        <v>209</v>
      </c>
      <c r="D31" s="204"/>
      <c r="E31" s="226">
        <v>110.7</v>
      </c>
      <c r="F31" s="216"/>
      <c r="G31" s="233"/>
      <c r="H31" s="218"/>
      <c r="I31" s="217"/>
      <c r="K31" s="204"/>
      <c r="L31" s="204"/>
      <c r="N31" s="204"/>
      <c r="P31" s="204"/>
      <c r="R31" s="204"/>
      <c r="T31" s="204"/>
    </row>
    <row r="32" spans="2:20" x14ac:dyDescent="0.25">
      <c r="B32" s="235" t="s">
        <v>210</v>
      </c>
      <c r="C32" s="214" t="s">
        <v>209</v>
      </c>
      <c r="D32" s="204"/>
      <c r="E32" s="236">
        <v>6.8239999999999995E-2</v>
      </c>
      <c r="F32" s="216"/>
      <c r="G32" s="233"/>
      <c r="H32" s="218"/>
      <c r="I32" s="217"/>
      <c r="K32" s="204"/>
      <c r="L32" s="204"/>
      <c r="N32" s="204"/>
      <c r="P32" s="204"/>
      <c r="R32" s="204"/>
      <c r="T32" s="204"/>
    </row>
    <row r="33" spans="1:22" x14ac:dyDescent="0.25">
      <c r="B33" s="205"/>
      <c r="C33" s="205"/>
      <c r="D33" s="205"/>
      <c r="E33" s="206"/>
      <c r="F33" s="205"/>
      <c r="G33" s="206"/>
      <c r="H33" s="206"/>
      <c r="I33" s="206"/>
      <c r="K33" s="204"/>
      <c r="L33" s="204"/>
      <c r="M33" s="204"/>
      <c r="N33" s="204"/>
      <c r="O33" s="204"/>
      <c r="P33" s="204"/>
      <c r="Q33" s="204"/>
      <c r="R33" s="204"/>
      <c r="S33" s="204"/>
      <c r="T33" s="204"/>
    </row>
    <row r="34" spans="1:22" x14ac:dyDescent="0.25">
      <c r="B34" s="237" t="s">
        <v>11</v>
      </c>
      <c r="C34" s="238"/>
      <c r="D34" s="204"/>
      <c r="E34" s="204"/>
      <c r="F34" s="204"/>
      <c r="G34" s="204"/>
      <c r="H34" s="204"/>
      <c r="I34" s="204"/>
      <c r="K34" s="204"/>
      <c r="L34" s="204"/>
      <c r="M34" s="204"/>
      <c r="N34" s="204"/>
      <c r="O34" s="204"/>
      <c r="P34" s="204"/>
      <c r="Q34" s="204"/>
      <c r="R34" s="204"/>
      <c r="S34" s="204"/>
      <c r="T34" s="204"/>
    </row>
    <row r="35" spans="1:22" x14ac:dyDescent="0.25">
      <c r="B35" s="204"/>
      <c r="C35" s="204"/>
      <c r="D35" s="204"/>
      <c r="E35" s="204"/>
      <c r="F35" s="204"/>
      <c r="G35" s="204"/>
      <c r="H35" s="204"/>
      <c r="I35" s="204"/>
      <c r="K35" s="204"/>
      <c r="L35" s="204"/>
      <c r="M35" s="204"/>
      <c r="N35" s="204"/>
      <c r="O35" s="204"/>
      <c r="P35" s="204"/>
      <c r="Q35" s="204"/>
      <c r="R35" s="204"/>
      <c r="S35" s="204"/>
      <c r="T35" s="204"/>
    </row>
    <row r="36" spans="1:22" ht="30.75" customHeight="1" x14ac:dyDescent="0.25">
      <c r="B36" s="239" t="s">
        <v>91</v>
      </c>
      <c r="C36" s="239"/>
      <c r="D36" s="240"/>
      <c r="E36" s="240" t="s">
        <v>6</v>
      </c>
      <c r="F36" s="240"/>
      <c r="G36" s="240" t="s">
        <v>214</v>
      </c>
      <c r="H36" s="240"/>
      <c r="I36" s="241" t="s">
        <v>215</v>
      </c>
      <c r="J36" s="238"/>
      <c r="K36" s="238"/>
      <c r="L36" s="238"/>
      <c r="M36" s="238"/>
      <c r="N36" s="238"/>
      <c r="O36" s="238"/>
      <c r="P36" s="238"/>
      <c r="Q36" s="238"/>
      <c r="R36" s="238"/>
      <c r="S36" s="238"/>
      <c r="T36" s="238"/>
    </row>
    <row r="37" spans="1:22" hidden="1" outlineLevel="1" x14ac:dyDescent="0.25">
      <c r="C37" s="242" t="s">
        <v>92</v>
      </c>
      <c r="D37" s="243"/>
      <c r="E37" s="244">
        <v>19066.351704499491</v>
      </c>
      <c r="F37" s="243"/>
      <c r="G37" s="244">
        <f>E37/$E$10</f>
        <v>164.1165996734594</v>
      </c>
      <c r="H37" s="244"/>
      <c r="I37" s="244">
        <f>E37/$I$16</f>
        <v>28.579817271508748</v>
      </c>
      <c r="J37" s="323"/>
      <c r="K37" s="323"/>
      <c r="L37" s="324"/>
      <c r="M37" s="324"/>
      <c r="N37" s="324"/>
      <c r="O37" s="324"/>
      <c r="P37" s="324"/>
      <c r="Q37" s="324"/>
      <c r="R37" s="324"/>
      <c r="S37" s="324"/>
      <c r="T37" s="324"/>
    </row>
    <row r="38" spans="1:22" ht="14.25" hidden="1" outlineLevel="1" x14ac:dyDescent="0.3">
      <c r="C38" s="242" t="s">
        <v>216</v>
      </c>
      <c r="D38" s="245"/>
      <c r="E38" s="244">
        <v>18288.797831112501</v>
      </c>
      <c r="F38" s="245"/>
      <c r="G38" s="244">
        <f>E38/$E$10</f>
        <v>157.42368328646725</v>
      </c>
      <c r="H38" s="244"/>
      <c r="I38" s="244">
        <f t="shared" ref="I38:I40" si="4">E38/$I$16</f>
        <v>27.414290275858619</v>
      </c>
      <c r="J38" s="323"/>
      <c r="K38" s="323"/>
      <c r="L38" s="261"/>
      <c r="M38" s="261"/>
      <c r="N38" s="261"/>
      <c r="O38" s="261"/>
      <c r="P38" s="261"/>
      <c r="Q38" s="261"/>
      <c r="R38" s="261"/>
      <c r="S38" s="261"/>
      <c r="T38" s="261"/>
    </row>
    <row r="39" spans="1:22" ht="14.25" hidden="1" outlineLevel="1" x14ac:dyDescent="0.3">
      <c r="C39" s="242" t="s">
        <v>217</v>
      </c>
      <c r="D39" s="245"/>
      <c r="E39" s="244">
        <v>66687.175923426112</v>
      </c>
      <c r="F39" s="245"/>
      <c r="G39" s="244">
        <f t="shared" ref="G39:G40" si="5">E39/$E$10</f>
        <v>574.02028054458287</v>
      </c>
      <c r="H39" s="244"/>
      <c r="I39" s="244">
        <f t="shared" si="4"/>
        <v>99.961824463497052</v>
      </c>
      <c r="J39" s="323"/>
      <c r="K39" s="323"/>
      <c r="L39" s="261"/>
      <c r="M39" s="261"/>
      <c r="N39" s="261"/>
      <c r="O39" s="261"/>
      <c r="P39" s="261"/>
      <c r="Q39" s="261"/>
      <c r="R39" s="261"/>
      <c r="S39" s="261"/>
      <c r="T39" s="261"/>
    </row>
    <row r="40" spans="1:22" ht="14.25" hidden="1" outlineLevel="1" x14ac:dyDescent="0.3">
      <c r="C40" s="242" t="s">
        <v>93</v>
      </c>
      <c r="D40" s="245"/>
      <c r="E40" s="244">
        <v>79178.025628138508</v>
      </c>
      <c r="F40" s="245"/>
      <c r="G40" s="244">
        <f t="shared" si="5"/>
        <v>681.53721993293277</v>
      </c>
      <c r="H40" s="244"/>
      <c r="I40" s="244">
        <f t="shared" si="4"/>
        <v>118.68518631369903</v>
      </c>
      <c r="J40" s="323"/>
      <c r="K40" s="323"/>
      <c r="L40" s="261"/>
      <c r="M40" s="261"/>
      <c r="N40" s="261"/>
      <c r="O40" s="261"/>
      <c r="P40" s="261"/>
      <c r="Q40" s="261"/>
      <c r="R40" s="261"/>
      <c r="S40" s="261"/>
      <c r="T40" s="261"/>
    </row>
    <row r="41" spans="1:22" collapsed="1" x14ac:dyDescent="0.25">
      <c r="B41" s="246" t="s">
        <v>94</v>
      </c>
      <c r="C41" s="246"/>
      <c r="D41" s="246"/>
      <c r="E41" s="247">
        <f>SUM(E37:E40)</f>
        <v>183220.35108717662</v>
      </c>
      <c r="F41" s="247"/>
      <c r="G41" s="247">
        <f t="shared" ref="G41:I41" si="6">SUM(G37:G40)</f>
        <v>1577.0977834374423</v>
      </c>
      <c r="H41" s="247"/>
      <c r="I41" s="247">
        <f t="shared" si="6"/>
        <v>274.64111832456342</v>
      </c>
      <c r="J41" s="325"/>
      <c r="K41" s="324"/>
      <c r="L41" s="324"/>
      <c r="M41" s="324"/>
      <c r="N41" s="324"/>
      <c r="O41" s="324"/>
      <c r="P41" s="324"/>
      <c r="Q41" s="324"/>
      <c r="R41" s="324"/>
      <c r="S41" s="324"/>
      <c r="T41" s="324"/>
    </row>
    <row r="42" spans="1:22" ht="3.95" customHeight="1" x14ac:dyDescent="0.25">
      <c r="A42" s="221"/>
      <c r="B42" s="576"/>
      <c r="C42" s="576"/>
      <c r="D42" s="576"/>
      <c r="E42" s="248"/>
      <c r="F42" s="576"/>
      <c r="H42" s="248"/>
      <c r="L42" s="300"/>
      <c r="M42" s="204"/>
      <c r="N42" s="300"/>
      <c r="O42" s="204"/>
      <c r="P42" s="300"/>
      <c r="Q42" s="204"/>
      <c r="R42" s="300"/>
      <c r="S42" s="204"/>
      <c r="T42" s="300"/>
      <c r="U42" s="204"/>
      <c r="V42" s="204"/>
    </row>
    <row r="43" spans="1:22" hidden="1" outlineLevel="1" x14ac:dyDescent="0.25">
      <c r="C43" s="242" t="s">
        <v>174</v>
      </c>
      <c r="D43" s="243"/>
      <c r="E43" s="244">
        <v>235720.95844364163</v>
      </c>
      <c r="F43" s="243"/>
      <c r="G43" s="244">
        <f>E43/$E$10</f>
        <v>2029.0049596855913</v>
      </c>
      <c r="H43" s="244"/>
      <c r="I43" s="244">
        <f>E43/$I$16</f>
        <v>353.33775563336246</v>
      </c>
      <c r="J43" s="323" t="str">
        <f>IF($R$7="Coût de production 2015",#REF!,IF($R$7="Indexation 2015",#REF!,IF($R$7="Indexation 2016",#REF!,IF($R$7="Indexation 2017",#REF!,IF($R$7="Indexation 2018",#REF!,IF($R$7="Indexation 2019",#REF!,IF($R$7="Indexation 2020",#REF!,"")))))))</f>
        <v/>
      </c>
      <c r="K43" s="323"/>
      <c r="L43" s="324"/>
      <c r="M43" s="324"/>
      <c r="N43" s="324"/>
      <c r="O43" s="324"/>
      <c r="P43" s="324"/>
      <c r="Q43" s="324"/>
      <c r="R43" s="324"/>
      <c r="S43" s="324"/>
      <c r="T43" s="324"/>
    </row>
    <row r="44" spans="1:22" ht="14.25" hidden="1" outlineLevel="1" x14ac:dyDescent="0.3">
      <c r="C44" s="242" t="s">
        <v>95</v>
      </c>
      <c r="D44" s="245"/>
      <c r="E44" s="244">
        <v>221858.98709805228</v>
      </c>
      <c r="F44" s="243"/>
      <c r="G44" s="244">
        <f t="shared" ref="G44:G48" si="7">E44/$E$10</f>
        <v>1909.6858766607997</v>
      </c>
      <c r="H44" s="244"/>
      <c r="I44" s="244">
        <f t="shared" ref="I44:I48" si="8">E44/$I$16</f>
        <v>332.55912875078269</v>
      </c>
      <c r="J44" s="323" t="str">
        <f>IF($R$7="Coût de production 2015",#REF!,IF($R$7="Indexation 2015",#REF!,IF($R$7="Indexation 2016",#REF!,IF($R$7="Indexation 2017",#REF!,IF($R$7="Indexation 2018",#REF!,IF($R$7="Indexation 2019",#REF!,IF($R$7="Indexation 2020",#REF!,"")))))))</f>
        <v/>
      </c>
      <c r="K44" s="323"/>
      <c r="L44" s="261"/>
      <c r="M44" s="261"/>
      <c r="N44" s="261"/>
      <c r="O44" s="261"/>
      <c r="P44" s="261"/>
      <c r="Q44" s="261"/>
      <c r="R44" s="261"/>
      <c r="S44" s="261"/>
      <c r="T44" s="261"/>
    </row>
    <row r="45" spans="1:22" ht="14.25" hidden="1" outlineLevel="1" x14ac:dyDescent="0.3">
      <c r="C45" s="242" t="s">
        <v>45</v>
      </c>
      <c r="D45" s="245"/>
      <c r="E45" s="244">
        <v>92561.996690822038</v>
      </c>
      <c r="F45" s="243"/>
      <c r="G45" s="244">
        <f t="shared" si="7"/>
        <v>796.74184087870265</v>
      </c>
      <c r="H45" s="244"/>
      <c r="I45" s="244">
        <f t="shared" si="8"/>
        <v>138.74730691584793</v>
      </c>
      <c r="J45" s="323" t="str">
        <f>IF($R$7="Coût de production 2015",#REF!,IF($R$7="Indexation 2015",#REF!,IF($R$7="Indexation 2016",#REF!,IF($R$7="Indexation 2017",#REF!,IF($R$7="Indexation 2018",#REF!,IF($R$7="Indexation 2019",#REF!,IF($R$7="Indexation 2020",#REF!,"")))))))</f>
        <v/>
      </c>
      <c r="K45" s="323"/>
      <c r="L45" s="261"/>
      <c r="M45" s="261"/>
      <c r="N45" s="261"/>
      <c r="O45" s="261"/>
      <c r="P45" s="261"/>
      <c r="Q45" s="261"/>
      <c r="R45" s="261"/>
      <c r="S45" s="261"/>
      <c r="T45" s="261"/>
    </row>
    <row r="46" spans="1:22" ht="14.25" hidden="1" outlineLevel="1" x14ac:dyDescent="0.3">
      <c r="C46" s="242" t="s">
        <v>53</v>
      </c>
      <c r="D46" s="245"/>
      <c r="E46" s="244">
        <v>69254.56291468018</v>
      </c>
      <c r="F46" s="243"/>
      <c r="G46" s="244">
        <f t="shared" si="7"/>
        <v>596.11946499165549</v>
      </c>
      <c r="H46" s="244"/>
      <c r="I46" s="244">
        <f t="shared" si="8"/>
        <v>103.81025085426661</v>
      </c>
      <c r="J46" s="323" t="str">
        <f>IF($R$7="Coût de production 2015",#REF!,IF($R$7="Indexation 2015",#REF!,IF($R$7="Indexation 2016",#REF!,IF($R$7="Indexation 2017",#REF!,IF($R$7="Indexation 2018",#REF!,IF($R$7="Indexation 2019",#REF!,IF($R$7="Indexation 2020",#REF!,"")))))))</f>
        <v/>
      </c>
      <c r="K46" s="323"/>
      <c r="L46" s="261"/>
      <c r="M46" s="261"/>
      <c r="N46" s="261"/>
      <c r="O46" s="261"/>
      <c r="P46" s="261"/>
      <c r="Q46" s="261"/>
      <c r="R46" s="261"/>
      <c r="S46" s="261"/>
      <c r="T46" s="261"/>
    </row>
    <row r="47" spans="1:22" ht="14.25" hidden="1" outlineLevel="1" x14ac:dyDescent="0.3">
      <c r="C47" s="242" t="s">
        <v>96</v>
      </c>
      <c r="D47" s="245"/>
      <c r="E47" s="244">
        <v>101145.53009961713</v>
      </c>
      <c r="F47" s="243"/>
      <c r="G47" s="244">
        <f t="shared" si="7"/>
        <v>870.62594508845291</v>
      </c>
      <c r="H47" s="244"/>
      <c r="I47" s="244">
        <f t="shared" si="8"/>
        <v>151.61373360141894</v>
      </c>
      <c r="J47" s="323" t="str">
        <f>IF($R$7="Coût de production 2015",#REF!,IF($R$7="Indexation 2015",#REF!,IF($R$7="Indexation 2016",#REF!,IF($R$7="Indexation 2017",#REF!,IF($R$7="Indexation 2018",#REF!,IF($R$7="Indexation 2019",#REF!,IF($R$7="Indexation 2020",#REF!,"")))))))</f>
        <v/>
      </c>
      <c r="K47" s="323"/>
      <c r="L47" s="261"/>
      <c r="M47" s="261"/>
      <c r="N47" s="261"/>
      <c r="O47" s="261"/>
      <c r="P47" s="261"/>
      <c r="Q47" s="261"/>
      <c r="R47" s="261"/>
      <c r="S47" s="261"/>
      <c r="T47" s="261"/>
    </row>
    <row r="48" spans="1:22" ht="14.25" hidden="1" outlineLevel="1" x14ac:dyDescent="0.3">
      <c r="C48" s="242" t="s">
        <v>97</v>
      </c>
      <c r="D48" s="245"/>
      <c r="E48" s="244">
        <v>7616.3112739697681</v>
      </c>
      <c r="F48" s="243"/>
      <c r="G48" s="244">
        <f t="shared" si="7"/>
        <v>65.558588644075613</v>
      </c>
      <c r="H48" s="244"/>
      <c r="I48" s="244">
        <f t="shared" si="8"/>
        <v>11.416593371747103</v>
      </c>
      <c r="J48" s="323" t="str">
        <f>IF($R$7="Coût de production 2015",#REF!,IF($R$7="Indexation 2015",#REF!,IF($R$7="Indexation 2016",#REF!,IF($R$7="Indexation 2017",#REF!,IF($R$7="Indexation 2018",#REF!,IF($R$7="Indexation 2019",#REF!,IF($R$7="Indexation 2020",#REF!,"")))))))</f>
        <v/>
      </c>
      <c r="K48" s="323"/>
      <c r="L48" s="261"/>
      <c r="M48" s="261"/>
      <c r="N48" s="261"/>
      <c r="O48" s="261"/>
      <c r="P48" s="261"/>
      <c r="Q48" s="261"/>
      <c r="R48" s="261"/>
      <c r="S48" s="261"/>
      <c r="T48" s="261"/>
    </row>
    <row r="49" spans="1:22" collapsed="1" x14ac:dyDescent="0.25">
      <c r="B49" s="204" t="s">
        <v>98</v>
      </c>
      <c r="C49" s="204"/>
      <c r="D49" s="204"/>
      <c r="E49" s="249">
        <f>SUM(E43:E48)</f>
        <v>728158.34652078315</v>
      </c>
      <c r="F49" s="249"/>
      <c r="G49" s="249">
        <f t="shared" ref="G49" si="9">SUM(G43:G48)</f>
        <v>6267.736675949277</v>
      </c>
      <c r="H49" s="249"/>
      <c r="I49" s="249">
        <f>SUM(I43:I48)</f>
        <v>1091.4847691274256</v>
      </c>
      <c r="J49" s="325"/>
      <c r="K49" s="324"/>
      <c r="L49" s="324"/>
      <c r="M49" s="324"/>
      <c r="N49" s="324"/>
      <c r="O49" s="324"/>
      <c r="P49" s="324"/>
      <c r="Q49" s="324"/>
      <c r="R49" s="324"/>
      <c r="S49" s="324"/>
      <c r="T49" s="324"/>
    </row>
    <row r="50" spans="1:22" x14ac:dyDescent="0.25">
      <c r="B50" s="206"/>
      <c r="C50" s="206"/>
      <c r="D50" s="251"/>
      <c r="E50" s="251"/>
      <c r="F50" s="251"/>
      <c r="G50" s="251"/>
      <c r="H50" s="251"/>
      <c r="I50" s="251"/>
      <c r="J50" s="254"/>
      <c r="K50" s="254"/>
      <c r="L50" s="254"/>
      <c r="M50" s="254"/>
      <c r="N50" s="254"/>
      <c r="O50" s="254"/>
      <c r="P50" s="254"/>
      <c r="Q50" s="254"/>
      <c r="R50" s="254"/>
      <c r="S50" s="254"/>
      <c r="T50" s="254"/>
      <c r="U50" s="204"/>
      <c r="V50" s="204"/>
    </row>
    <row r="51" spans="1:22" x14ac:dyDescent="0.25">
      <c r="B51" s="204" t="s">
        <v>99</v>
      </c>
      <c r="C51" s="204"/>
      <c r="D51" s="204"/>
      <c r="E51" s="252">
        <f>E41+E49</f>
        <v>911378.69760795974</v>
      </c>
      <c r="F51" s="252"/>
      <c r="G51" s="252">
        <f t="shared" ref="G51:I51" si="10">G41+G49</f>
        <v>7844.8344593867196</v>
      </c>
      <c r="H51" s="252"/>
      <c r="I51" s="252">
        <f t="shared" si="10"/>
        <v>1366.125887451989</v>
      </c>
      <c r="J51" s="326"/>
      <c r="K51" s="326"/>
      <c r="L51" s="326"/>
      <c r="M51" s="326"/>
      <c r="N51" s="326"/>
      <c r="O51" s="326"/>
      <c r="P51" s="326"/>
      <c r="Q51" s="326"/>
      <c r="R51" s="326"/>
      <c r="S51" s="326"/>
      <c r="T51" s="326"/>
      <c r="U51" s="204"/>
      <c r="V51" s="204"/>
    </row>
    <row r="52" spans="1:22" x14ac:dyDescent="0.25">
      <c r="B52" s="204"/>
      <c r="C52" s="204"/>
      <c r="D52" s="204"/>
      <c r="E52" s="254"/>
      <c r="F52" s="204"/>
      <c r="G52" s="254"/>
      <c r="H52" s="204"/>
      <c r="I52" s="204"/>
      <c r="K52" s="204"/>
      <c r="L52" s="204"/>
      <c r="M52" s="204"/>
      <c r="N52" s="204"/>
      <c r="O52" s="204"/>
      <c r="P52" s="204"/>
      <c r="Q52" s="204"/>
      <c r="R52" s="204"/>
      <c r="S52" s="204"/>
      <c r="T52" s="204"/>
      <c r="U52" s="204"/>
      <c r="V52" s="204"/>
    </row>
    <row r="53" spans="1:22" x14ac:dyDescent="0.25">
      <c r="B53" s="239" t="s">
        <v>100</v>
      </c>
      <c r="C53" s="255"/>
      <c r="D53" s="256"/>
      <c r="E53" s="256"/>
      <c r="F53" s="256"/>
      <c r="G53" s="256"/>
      <c r="H53" s="256"/>
      <c r="I53" s="256"/>
      <c r="J53" s="254"/>
      <c r="K53" s="254"/>
      <c r="L53" s="254"/>
      <c r="M53" s="254"/>
      <c r="N53" s="254"/>
      <c r="O53" s="254"/>
      <c r="P53" s="254"/>
      <c r="Q53" s="254"/>
      <c r="R53" s="254"/>
      <c r="S53" s="254"/>
      <c r="T53" s="254"/>
      <c r="U53" s="204"/>
      <c r="V53" s="204"/>
    </row>
    <row r="54" spans="1:22" hidden="1" outlineLevel="1" x14ac:dyDescent="0.25">
      <c r="C54" s="242" t="s">
        <v>101</v>
      </c>
      <c r="D54" s="243"/>
      <c r="E54" s="244">
        <v>34787.184511419706</v>
      </c>
      <c r="F54" s="243"/>
      <c r="G54" s="244">
        <f>E54/$E$10</f>
        <v>299.43612300407347</v>
      </c>
      <c r="H54" s="244"/>
      <c r="I54" s="244">
        <f>E54/$I$16</f>
        <v>52.1448147047455</v>
      </c>
      <c r="J54" s="323"/>
      <c r="K54" s="323"/>
      <c r="L54" s="324"/>
      <c r="M54" s="324"/>
      <c r="N54" s="324"/>
      <c r="O54" s="324"/>
      <c r="P54" s="324"/>
      <c r="Q54" s="324"/>
      <c r="R54" s="324"/>
      <c r="S54" s="324"/>
      <c r="T54" s="324"/>
    </row>
    <row r="55" spans="1:22" ht="14.25" hidden="1" outlineLevel="1" x14ac:dyDescent="0.3">
      <c r="C55" s="242" t="s">
        <v>102</v>
      </c>
      <c r="D55" s="245"/>
      <c r="E55" s="244">
        <v>14726.488679083523</v>
      </c>
      <c r="F55" s="245"/>
      <c r="G55" s="244">
        <f>E55/$E$10</f>
        <v>126.76055097475856</v>
      </c>
      <c r="H55" s="244"/>
      <c r="I55" s="244">
        <f>E55/$I$16</f>
        <v>22.074509167887911</v>
      </c>
      <c r="J55" s="323"/>
      <c r="K55" s="323"/>
      <c r="L55" s="261"/>
      <c r="M55" s="261"/>
      <c r="N55" s="261"/>
      <c r="O55" s="261"/>
      <c r="P55" s="261"/>
      <c r="Q55" s="261"/>
      <c r="R55" s="261"/>
      <c r="S55" s="261"/>
      <c r="T55" s="261"/>
    </row>
    <row r="56" spans="1:22" collapsed="1" x14ac:dyDescent="0.25">
      <c r="B56" s="257" t="s">
        <v>103</v>
      </c>
      <c r="C56" s="258"/>
      <c r="D56" s="246"/>
      <c r="E56" s="259">
        <f>E54+E55</f>
        <v>49513.673190503228</v>
      </c>
      <c r="F56" s="259"/>
      <c r="G56" s="259">
        <f t="shared" ref="G56" si="11">G54+G55</f>
        <v>426.196673978832</v>
      </c>
      <c r="H56" s="259"/>
      <c r="I56" s="259">
        <f>I54+I55</f>
        <v>74.21932387263341</v>
      </c>
      <c r="J56" s="327" t="str">
        <f>IF($R$7="Coût de production 2015",#REF!,IF($R$7="Indexation 2015",#REF!,IF($R$7="Indexation 2016",#REF!,IF($R$7="Indexation 2017",#REF!,IF($R$7="Indexation 2018",#REF!,IF($R$7="Indexation 2019",#REF!,IF($R$7="Indexation 2020",#REF!,"")))))))</f>
        <v/>
      </c>
      <c r="K56" s="327"/>
      <c r="L56" s="327"/>
      <c r="M56" s="327"/>
      <c r="N56" s="327"/>
      <c r="O56" s="327"/>
      <c r="P56" s="327"/>
      <c r="Q56" s="327"/>
      <c r="R56" s="327"/>
      <c r="S56" s="327"/>
      <c r="T56" s="327"/>
      <c r="U56" s="204"/>
      <c r="V56" s="204"/>
    </row>
    <row r="57" spans="1:22" ht="3.95" customHeight="1" x14ac:dyDescent="0.25">
      <c r="A57" s="221"/>
      <c r="B57" s="576"/>
      <c r="C57" s="576"/>
      <c r="D57" s="576"/>
      <c r="E57" s="260"/>
      <c r="F57" s="576"/>
      <c r="G57" s="248"/>
      <c r="H57" s="248"/>
      <c r="I57" s="248"/>
      <c r="L57" s="300"/>
      <c r="M57" s="204"/>
      <c r="N57" s="300"/>
      <c r="O57" s="204"/>
      <c r="P57" s="300"/>
      <c r="Q57" s="204"/>
      <c r="R57" s="300"/>
      <c r="S57" s="204"/>
      <c r="T57" s="300"/>
      <c r="U57" s="204"/>
      <c r="V57" s="204"/>
    </row>
    <row r="58" spans="1:22" ht="14.25" x14ac:dyDescent="0.3">
      <c r="B58" s="214" t="s">
        <v>104</v>
      </c>
      <c r="C58" s="207"/>
      <c r="D58" s="204"/>
      <c r="E58" s="261">
        <v>307883.73396971956</v>
      </c>
      <c r="F58" s="204"/>
      <c r="G58" s="261">
        <f>E58/$E$10</f>
        <v>2650.157318872597</v>
      </c>
      <c r="H58" s="262"/>
      <c r="I58" s="261">
        <f>E58/$I$16</f>
        <v>461.50731897218952</v>
      </c>
      <c r="J58" s="327" t="str">
        <f>IF($R$7="Coût de production 2015",#REF!,IF($R$7="Indexation 2015",#REF!,IF($R$7="Indexation 2016",#REF!,IF($R$7="Indexation 2017",#REF!,IF($R$7="Indexation 2018",#REF!,IF($R$7="Indexation 2019",#REF!,IF($R$7="Indexation 2020",#REF!,"")))))))</f>
        <v/>
      </c>
      <c r="K58" s="327"/>
      <c r="L58" s="327"/>
      <c r="M58" s="327"/>
      <c r="N58" s="327"/>
      <c r="O58" s="327"/>
      <c r="P58" s="327"/>
      <c r="Q58" s="327"/>
      <c r="R58" s="327"/>
      <c r="S58" s="327"/>
      <c r="T58" s="327"/>
      <c r="U58" s="204"/>
      <c r="V58" s="204"/>
    </row>
    <row r="59" spans="1:22" x14ac:dyDescent="0.25">
      <c r="B59" s="205"/>
      <c r="C59" s="206"/>
      <c r="D59" s="206"/>
      <c r="E59" s="251"/>
      <c r="F59" s="206"/>
      <c r="G59" s="251"/>
      <c r="H59" s="251"/>
      <c r="I59" s="251"/>
      <c r="J59" s="261"/>
      <c r="K59" s="261"/>
      <c r="L59" s="261"/>
      <c r="M59" s="261"/>
      <c r="N59" s="261"/>
      <c r="O59" s="261"/>
      <c r="P59" s="261"/>
      <c r="Q59" s="261"/>
      <c r="R59" s="261"/>
      <c r="S59" s="261"/>
      <c r="T59" s="261"/>
      <c r="U59" s="204"/>
      <c r="V59" s="204"/>
    </row>
    <row r="60" spans="1:22" x14ac:dyDescent="0.25">
      <c r="B60" s="204" t="s">
        <v>105</v>
      </c>
      <c r="C60" s="204"/>
      <c r="D60" s="204"/>
      <c r="E60" s="263">
        <f>E56+E58</f>
        <v>357397.40716022276</v>
      </c>
      <c r="F60" s="263"/>
      <c r="G60" s="263">
        <f t="shared" ref="G60" si="12">G56+G58</f>
        <v>3076.3539928514292</v>
      </c>
      <c r="H60" s="263"/>
      <c r="I60" s="263">
        <f>I56+I58</f>
        <v>535.72664284482289</v>
      </c>
      <c r="J60" s="326"/>
      <c r="K60" s="326"/>
      <c r="L60" s="326"/>
      <c r="M60" s="326"/>
      <c r="N60" s="326"/>
      <c r="O60" s="326"/>
      <c r="P60" s="326"/>
      <c r="Q60" s="326"/>
      <c r="R60" s="326"/>
      <c r="S60" s="326"/>
      <c r="T60" s="326"/>
      <c r="U60" s="204"/>
      <c r="V60" s="204"/>
    </row>
    <row r="61" spans="1:22" x14ac:dyDescent="0.25">
      <c r="B61" s="204"/>
      <c r="C61" s="204"/>
      <c r="D61" s="204"/>
      <c r="E61" s="261"/>
      <c r="F61" s="204"/>
      <c r="G61" s="261"/>
      <c r="H61" s="204"/>
      <c r="I61" s="204"/>
      <c r="K61" s="204"/>
      <c r="L61" s="204"/>
      <c r="M61" s="204"/>
      <c r="N61" s="204"/>
      <c r="O61" s="204"/>
      <c r="P61" s="204"/>
      <c r="Q61" s="204"/>
      <c r="R61" s="204"/>
      <c r="S61" s="204"/>
      <c r="T61" s="204"/>
      <c r="U61" s="204"/>
      <c r="V61" s="204"/>
    </row>
    <row r="62" spans="1:22" x14ac:dyDescent="0.25">
      <c r="B62" s="264" t="s">
        <v>106</v>
      </c>
      <c r="C62" s="264"/>
      <c r="D62" s="264"/>
      <c r="E62" s="265">
        <f>E51-E60</f>
        <v>553981.29044773697</v>
      </c>
      <c r="F62" s="265"/>
      <c r="G62" s="265">
        <f t="shared" ref="G62:I62" si="13">G51-G60</f>
        <v>4768.4804665352904</v>
      </c>
      <c r="H62" s="265"/>
      <c r="I62" s="265">
        <f t="shared" si="13"/>
        <v>830.39924460716611</v>
      </c>
      <c r="J62" s="328">
        <f>J51-J60</f>
        <v>0</v>
      </c>
      <c r="K62" s="328"/>
      <c r="L62" s="328"/>
      <c r="M62" s="328"/>
      <c r="N62" s="328"/>
      <c r="O62" s="328"/>
      <c r="P62" s="328"/>
      <c r="Q62" s="328"/>
      <c r="R62" s="328"/>
      <c r="S62" s="328"/>
      <c r="T62" s="328"/>
      <c r="U62" s="204"/>
      <c r="V62" s="204"/>
    </row>
    <row r="63" spans="1:22" x14ac:dyDescent="0.25">
      <c r="B63" s="204" t="s">
        <v>107</v>
      </c>
      <c r="C63" s="204"/>
      <c r="D63" s="204"/>
      <c r="E63" s="266">
        <f>E60/E51</f>
        <v>0.39215027528980217</v>
      </c>
      <c r="F63" s="266"/>
      <c r="G63" s="266">
        <f t="shared" ref="G63:I63" si="14">G60/G51</f>
        <v>0.39215027528980229</v>
      </c>
      <c r="H63" s="266"/>
      <c r="I63" s="266">
        <f t="shared" si="14"/>
        <v>0.39215027528980223</v>
      </c>
      <c r="J63" s="329"/>
      <c r="K63" s="329"/>
      <c r="L63" s="329"/>
      <c r="M63" s="329"/>
      <c r="N63" s="329"/>
      <c r="O63" s="329"/>
      <c r="P63" s="329"/>
      <c r="Q63" s="329"/>
      <c r="R63" s="329"/>
      <c r="S63" s="329"/>
      <c r="T63" s="329"/>
      <c r="U63" s="204"/>
      <c r="V63" s="204"/>
    </row>
    <row r="64" spans="1:22" ht="9" customHeight="1" x14ac:dyDescent="0.25">
      <c r="B64" s="204"/>
      <c r="C64" s="204"/>
      <c r="D64" s="204"/>
      <c r="E64" s="204"/>
      <c r="F64" s="204"/>
      <c r="G64" s="204"/>
      <c r="H64" s="204"/>
      <c r="I64" s="204"/>
      <c r="K64" s="204"/>
      <c r="L64" s="204"/>
      <c r="M64" s="204"/>
      <c r="N64" s="204"/>
      <c r="O64" s="204"/>
      <c r="P64" s="204"/>
      <c r="Q64" s="204"/>
      <c r="R64" s="204"/>
      <c r="S64" s="204"/>
      <c r="T64" s="204"/>
      <c r="U64" s="204"/>
      <c r="V64" s="204"/>
    </row>
    <row r="65" spans="1:22" x14ac:dyDescent="0.25">
      <c r="B65" s="205"/>
      <c r="C65" s="205"/>
      <c r="D65" s="206"/>
      <c r="E65" s="206"/>
      <c r="F65" s="206"/>
      <c r="G65" s="206"/>
      <c r="H65" s="206"/>
      <c r="I65" s="206"/>
      <c r="K65" s="204"/>
      <c r="L65" s="204"/>
      <c r="M65" s="204"/>
      <c r="N65" s="204"/>
      <c r="O65" s="204"/>
      <c r="P65" s="204"/>
      <c r="Q65" s="204"/>
      <c r="R65" s="204"/>
      <c r="S65" s="204"/>
      <c r="T65" s="204"/>
      <c r="U65" s="204"/>
      <c r="V65" s="204"/>
    </row>
    <row r="66" spans="1:22" ht="18" customHeight="1" x14ac:dyDescent="0.25">
      <c r="B66" s="237" t="s">
        <v>108</v>
      </c>
      <c r="C66" s="237"/>
      <c r="D66" s="253"/>
      <c r="E66" s="632" t="s">
        <v>371</v>
      </c>
      <c r="F66" s="632"/>
      <c r="G66" s="632"/>
      <c r="H66" s="632"/>
      <c r="I66" s="632"/>
      <c r="K66" s="204"/>
      <c r="L66" s="204"/>
      <c r="M66" s="204"/>
      <c r="N66" s="204"/>
      <c r="O66" s="204"/>
      <c r="P66" s="204"/>
      <c r="Q66" s="204"/>
      <c r="R66" s="204"/>
      <c r="S66" s="204"/>
      <c r="T66" s="204"/>
      <c r="U66" s="204"/>
      <c r="V66" s="204"/>
    </row>
    <row r="67" spans="1:22" ht="15" customHeight="1" thickBot="1" x14ac:dyDescent="0.3">
      <c r="B67" s="267" t="s">
        <v>109</v>
      </c>
      <c r="C67" s="267"/>
      <c r="D67" s="267"/>
      <c r="E67" s="633"/>
      <c r="F67" s="633"/>
      <c r="G67" s="633"/>
      <c r="H67" s="633"/>
      <c r="I67" s="633"/>
      <c r="J67" s="320"/>
      <c r="K67" s="320"/>
      <c r="L67" s="320"/>
      <c r="M67" s="320"/>
      <c r="N67" s="320"/>
      <c r="O67" s="320"/>
      <c r="P67" s="320"/>
      <c r="Q67" s="320"/>
      <c r="R67" s="320"/>
      <c r="S67" s="320"/>
      <c r="T67" s="320"/>
      <c r="U67" s="204"/>
      <c r="V67" s="204"/>
    </row>
    <row r="68" spans="1:22" ht="26.25" x14ac:dyDescent="0.25">
      <c r="B68" s="204"/>
      <c r="C68" s="204"/>
      <c r="E68" s="578" t="s">
        <v>6</v>
      </c>
      <c r="F68" s="268"/>
      <c r="G68" s="578" t="s">
        <v>214</v>
      </c>
      <c r="H68" s="578"/>
      <c r="I68" s="269" t="s">
        <v>215</v>
      </c>
      <c r="J68" s="330"/>
      <c r="K68" s="331"/>
      <c r="L68" s="330"/>
      <c r="M68" s="330"/>
      <c r="N68" s="204"/>
      <c r="O68" s="204"/>
      <c r="P68" s="204"/>
      <c r="Q68" s="204"/>
      <c r="R68" s="204"/>
      <c r="S68" s="204"/>
      <c r="T68" s="204"/>
      <c r="U68" s="204"/>
      <c r="V68" s="204"/>
    </row>
    <row r="69" spans="1:22" ht="15.75" customHeight="1" x14ac:dyDescent="0.25">
      <c r="A69" s="221"/>
      <c r="B69" s="270" t="s">
        <v>110</v>
      </c>
      <c r="C69" s="271"/>
      <c r="D69" s="272"/>
      <c r="E69" s="273"/>
      <c r="F69" s="272"/>
      <c r="G69" s="273"/>
      <c r="H69" s="273"/>
      <c r="I69" s="274"/>
      <c r="L69" s="204"/>
      <c r="M69" s="204"/>
      <c r="N69" s="204"/>
      <c r="O69" s="204"/>
      <c r="P69" s="204"/>
      <c r="Q69" s="204"/>
      <c r="R69" s="204"/>
      <c r="S69" s="204"/>
      <c r="T69" s="204"/>
      <c r="U69" s="204"/>
      <c r="V69" s="204"/>
    </row>
    <row r="70" spans="1:22" ht="3.95" customHeight="1" x14ac:dyDescent="0.25">
      <c r="A70" s="221"/>
      <c r="B70" s="576"/>
      <c r="C70" s="577"/>
      <c r="D70" s="576"/>
      <c r="E70" s="260"/>
      <c r="F70" s="576"/>
      <c r="G70" s="260"/>
      <c r="H70" s="260"/>
      <c r="I70" s="275"/>
      <c r="L70" s="204"/>
      <c r="M70" s="204"/>
      <c r="N70" s="204"/>
      <c r="O70" s="204"/>
      <c r="P70" s="204"/>
      <c r="Q70" s="204"/>
      <c r="R70" s="204"/>
      <c r="S70" s="204"/>
      <c r="T70" s="204"/>
      <c r="U70" s="204"/>
      <c r="V70" s="204"/>
    </row>
    <row r="71" spans="1:22" ht="16.5" hidden="1" customHeight="1" outlineLevel="1" x14ac:dyDescent="0.25">
      <c r="A71" s="221"/>
      <c r="B71" s="576"/>
      <c r="C71" s="276" t="s">
        <v>218</v>
      </c>
      <c r="D71" s="277"/>
      <c r="E71" s="278">
        <v>13257.781388975109</v>
      </c>
      <c r="F71" s="277"/>
      <c r="G71" s="279">
        <f>E71/$E$10</f>
        <v>114.1184236237074</v>
      </c>
      <c r="H71" s="279"/>
      <c r="I71" s="279">
        <f>E71/$I$16</f>
        <v>19.872966543101153</v>
      </c>
      <c r="L71" s="332"/>
      <c r="M71" s="204"/>
      <c r="N71" s="332"/>
      <c r="O71" s="204"/>
      <c r="P71" s="332"/>
      <c r="Q71" s="204"/>
      <c r="R71" s="332"/>
      <c r="S71" s="204"/>
      <c r="T71" s="332"/>
      <c r="U71" s="204"/>
      <c r="V71" s="204"/>
    </row>
    <row r="72" spans="1:22" ht="16.5" hidden="1" customHeight="1" outlineLevel="1" x14ac:dyDescent="0.25">
      <c r="A72" s="221"/>
      <c r="B72" s="576"/>
      <c r="C72" s="280" t="s">
        <v>219</v>
      </c>
      <c r="D72" s="277"/>
      <c r="E72" s="278">
        <v>3819.5949006327105</v>
      </c>
      <c r="F72" s="277"/>
      <c r="G72" s="279">
        <f t="shared" ref="G72:G73" si="15">E72/$E$10</f>
        <v>32.877759570227184</v>
      </c>
      <c r="H72" s="279"/>
      <c r="I72" s="279">
        <f t="shared" ref="I72" si="16">E72/$I$16</f>
        <v>5.7254437557400086</v>
      </c>
      <c r="L72" s="332"/>
      <c r="M72" s="204"/>
      <c r="N72" s="332"/>
      <c r="O72" s="204"/>
      <c r="P72" s="332"/>
      <c r="Q72" s="204"/>
      <c r="R72" s="332"/>
      <c r="S72" s="204"/>
      <c r="T72" s="332"/>
      <c r="U72" s="204"/>
      <c r="V72" s="204"/>
    </row>
    <row r="73" spans="1:22" ht="16.5" hidden="1" customHeight="1" outlineLevel="1" x14ac:dyDescent="0.25">
      <c r="A73" s="221"/>
      <c r="B73" s="576"/>
      <c r="C73" s="280" t="s">
        <v>212</v>
      </c>
      <c r="D73" s="277"/>
      <c r="E73" s="278">
        <v>62.518642693108916</v>
      </c>
      <c r="F73" s="277"/>
      <c r="G73" s="279">
        <f t="shared" si="15"/>
        <v>0.53813897981183534</v>
      </c>
      <c r="H73" s="279"/>
      <c r="I73" s="279">
        <f>E73/$I$16</f>
        <v>9.3713333936357432E-2</v>
      </c>
      <c r="L73" s="332"/>
      <c r="M73" s="204"/>
      <c r="N73" s="332"/>
      <c r="O73" s="204"/>
      <c r="P73" s="332"/>
      <c r="Q73" s="204"/>
      <c r="R73" s="332"/>
      <c r="S73" s="204"/>
      <c r="T73" s="332"/>
      <c r="U73" s="204"/>
      <c r="V73" s="204"/>
    </row>
    <row r="74" spans="1:22" s="334" customFormat="1" ht="16.5" customHeight="1" collapsed="1" x14ac:dyDescent="0.25">
      <c r="A74" s="333"/>
      <c r="B74" s="629" t="s">
        <v>221</v>
      </c>
      <c r="C74" s="630"/>
      <c r="D74" s="576"/>
      <c r="E74" s="282">
        <f>SUM(E71:E73)</f>
        <v>17139.894932300929</v>
      </c>
      <c r="F74" s="282"/>
      <c r="G74" s="282">
        <f t="shared" ref="G74:I74" si="17">SUM(G71:G73)</f>
        <v>147.53432217374643</v>
      </c>
      <c r="H74" s="282"/>
      <c r="I74" s="282">
        <f t="shared" si="17"/>
        <v>25.69212363277752</v>
      </c>
      <c r="J74" s="238"/>
      <c r="L74" s="335"/>
      <c r="M74" s="238"/>
      <c r="N74" s="335"/>
      <c r="O74" s="238"/>
      <c r="P74" s="335"/>
      <c r="Q74" s="238"/>
      <c r="R74" s="335"/>
      <c r="S74" s="238"/>
      <c r="T74" s="335"/>
      <c r="U74" s="238"/>
      <c r="V74" s="238"/>
    </row>
    <row r="75" spans="1:22" ht="5.25" customHeight="1" x14ac:dyDescent="0.25">
      <c r="A75" s="221"/>
      <c r="B75" s="284"/>
      <c r="C75" s="577"/>
      <c r="D75" s="576"/>
      <c r="E75" s="248"/>
      <c r="F75" s="576"/>
      <c r="G75" s="248"/>
      <c r="H75" s="248"/>
      <c r="I75" s="248"/>
      <c r="L75" s="300"/>
      <c r="M75" s="204"/>
      <c r="N75" s="300"/>
      <c r="O75" s="204"/>
      <c r="P75" s="300"/>
      <c r="Q75" s="204"/>
      <c r="R75" s="300"/>
      <c r="S75" s="204"/>
      <c r="T75" s="300"/>
      <c r="U75" s="204"/>
      <c r="V75" s="204"/>
    </row>
    <row r="76" spans="1:22" ht="16.5" hidden="1" customHeight="1" outlineLevel="1" x14ac:dyDescent="0.25">
      <c r="A76" s="221"/>
      <c r="B76" s="576"/>
      <c r="C76" s="276" t="s">
        <v>165</v>
      </c>
      <c r="D76" s="277"/>
      <c r="E76" s="278">
        <v>6828.8602492042155</v>
      </c>
      <c r="F76" s="277"/>
      <c r="G76" s="279">
        <f t="shared" ref="G76:G82" si="18">E76/$E$10</f>
        <v>58.780480981066049</v>
      </c>
      <c r="H76" s="279"/>
      <c r="I76" s="279">
        <f>E76/$I$16</f>
        <v>10.23623088043993</v>
      </c>
      <c r="L76" s="332"/>
      <c r="M76" s="204"/>
      <c r="N76" s="332"/>
      <c r="O76" s="204"/>
      <c r="P76" s="332"/>
      <c r="Q76" s="204"/>
      <c r="R76" s="332"/>
      <c r="S76" s="204"/>
      <c r="T76" s="332"/>
      <c r="U76" s="204"/>
      <c r="V76" s="204"/>
    </row>
    <row r="77" spans="1:22" ht="16.5" hidden="1" customHeight="1" outlineLevel="1" x14ac:dyDescent="0.25">
      <c r="A77" s="221"/>
      <c r="B77" s="576"/>
      <c r="C77" s="276" t="s">
        <v>222</v>
      </c>
      <c r="D77" s="277"/>
      <c r="E77" s="278">
        <v>8136.0860293766264</v>
      </c>
      <c r="F77" s="277"/>
      <c r="G77" s="279">
        <f t="shared" si="18"/>
        <v>70.032631018597996</v>
      </c>
      <c r="H77" s="279"/>
      <c r="I77" s="279">
        <f t="shared" ref="I77:I82" si="19">E77/$I$16</f>
        <v>12.195718175595418</v>
      </c>
      <c r="L77" s="332"/>
      <c r="M77" s="204"/>
      <c r="N77" s="332"/>
      <c r="O77" s="204"/>
      <c r="P77" s="332"/>
      <c r="Q77" s="204"/>
      <c r="R77" s="332"/>
      <c r="S77" s="204"/>
      <c r="T77" s="332"/>
      <c r="U77" s="204"/>
      <c r="V77" s="204"/>
    </row>
    <row r="78" spans="1:22" ht="16.5" hidden="1" customHeight="1" outlineLevel="1" x14ac:dyDescent="0.25">
      <c r="A78" s="221"/>
      <c r="B78" s="576"/>
      <c r="C78" s="276" t="s">
        <v>223</v>
      </c>
      <c r="D78" s="277"/>
      <c r="E78" s="278">
        <v>415.67655968680486</v>
      </c>
      <c r="F78" s="277"/>
      <c r="G78" s="279">
        <f t="shared" si="18"/>
        <v>3.5780008990215486</v>
      </c>
      <c r="H78" s="279"/>
      <c r="I78" s="279">
        <f t="shared" si="19"/>
        <v>0.62308512420311202</v>
      </c>
      <c r="L78" s="332"/>
      <c r="M78" s="204"/>
      <c r="N78" s="332"/>
      <c r="O78" s="204"/>
      <c r="P78" s="332"/>
      <c r="Q78" s="204"/>
      <c r="R78" s="332"/>
      <c r="S78" s="204"/>
      <c r="T78" s="332"/>
      <c r="U78" s="204"/>
      <c r="V78" s="204"/>
    </row>
    <row r="79" spans="1:22" ht="16.5" hidden="1" customHeight="1" outlineLevel="1" x14ac:dyDescent="0.25">
      <c r="A79" s="221"/>
      <c r="B79" s="576"/>
      <c r="C79" s="276" t="s">
        <v>224</v>
      </c>
      <c r="D79" s="277"/>
      <c r="E79" s="278">
        <v>1378.7170178181514</v>
      </c>
      <c r="F79" s="277"/>
      <c r="G79" s="279">
        <f t="shared" si="18"/>
        <v>11.867522029547453</v>
      </c>
      <c r="H79" s="279"/>
      <c r="I79" s="279">
        <f t="shared" si="19"/>
        <v>2.0666502458917382</v>
      </c>
      <c r="L79" s="332"/>
      <c r="M79" s="204"/>
      <c r="N79" s="332"/>
      <c r="O79" s="204"/>
      <c r="P79" s="332"/>
      <c r="Q79" s="204"/>
      <c r="R79" s="332"/>
      <c r="S79" s="204"/>
      <c r="T79" s="332"/>
      <c r="U79" s="204"/>
      <c r="V79" s="204"/>
    </row>
    <row r="80" spans="1:22" ht="16.5" hidden="1" customHeight="1" outlineLevel="1" x14ac:dyDescent="0.25">
      <c r="A80" s="221"/>
      <c r="B80" s="576"/>
      <c r="C80" s="276" t="s">
        <v>166</v>
      </c>
      <c r="D80" s="277"/>
      <c r="E80" s="278">
        <v>926.93325996737951</v>
      </c>
      <c r="F80" s="277"/>
      <c r="G80" s="279">
        <f t="shared" si="18"/>
        <v>7.9787227838758952</v>
      </c>
      <c r="H80" s="279"/>
      <c r="I80" s="279">
        <f t="shared" si="19"/>
        <v>1.3894416510999239</v>
      </c>
      <c r="L80" s="332"/>
      <c r="M80" s="204"/>
      <c r="N80" s="332"/>
      <c r="O80" s="204"/>
      <c r="P80" s="332"/>
      <c r="Q80" s="204"/>
      <c r="R80" s="332"/>
      <c r="S80" s="204"/>
      <c r="T80" s="332"/>
      <c r="U80" s="204"/>
      <c r="V80" s="204"/>
    </row>
    <row r="81" spans="1:22" ht="16.5" hidden="1" customHeight="1" outlineLevel="1" x14ac:dyDescent="0.25">
      <c r="A81" s="221"/>
      <c r="B81" s="576"/>
      <c r="C81" s="276" t="s">
        <v>225</v>
      </c>
      <c r="D81" s="277"/>
      <c r="E81" s="278">
        <v>119.8573548842042</v>
      </c>
      <c r="F81" s="277"/>
      <c r="G81" s="279">
        <f t="shared" si="18"/>
        <v>1.0316908989362978</v>
      </c>
      <c r="H81" s="279"/>
      <c r="I81" s="279">
        <f t="shared" si="19"/>
        <v>0.17966212699352149</v>
      </c>
      <c r="L81" s="332"/>
      <c r="M81" s="204"/>
      <c r="N81" s="332"/>
      <c r="O81" s="204"/>
      <c r="P81" s="332"/>
      <c r="Q81" s="204"/>
      <c r="R81" s="332"/>
      <c r="S81" s="204"/>
      <c r="T81" s="332"/>
      <c r="U81" s="204"/>
      <c r="V81" s="204"/>
    </row>
    <row r="82" spans="1:22" ht="16.5" hidden="1" customHeight="1" outlineLevel="1" x14ac:dyDescent="0.25">
      <c r="A82" s="221"/>
      <c r="B82" s="576"/>
      <c r="C82" s="276" t="s">
        <v>377</v>
      </c>
      <c r="D82" s="277"/>
      <c r="E82" s="278">
        <v>4905.2823252553226</v>
      </c>
      <c r="F82" s="277"/>
      <c r="G82" s="279">
        <f t="shared" si="18"/>
        <v>42.222983617219334</v>
      </c>
      <c r="H82" s="279"/>
      <c r="I82" s="279">
        <f t="shared" si="19"/>
        <v>7.3528525380067631</v>
      </c>
      <c r="L82" s="332"/>
      <c r="M82" s="204"/>
      <c r="N82" s="332"/>
      <c r="O82" s="204"/>
      <c r="P82" s="332"/>
      <c r="Q82" s="204"/>
      <c r="R82" s="332"/>
      <c r="S82" s="204"/>
      <c r="T82" s="332"/>
      <c r="U82" s="204"/>
      <c r="V82" s="204"/>
    </row>
    <row r="83" spans="1:22" ht="16.5" hidden="1" customHeight="1" outlineLevel="1" x14ac:dyDescent="0.25">
      <c r="A83" s="221"/>
      <c r="B83" s="576"/>
      <c r="C83" s="276" t="s">
        <v>181</v>
      </c>
      <c r="D83" s="277"/>
      <c r="E83" s="278">
        <v>325.2689140845597</v>
      </c>
      <c r="F83" s="277"/>
      <c r="G83" s="279">
        <f>E83/$E$10</f>
        <v>2.7998029715584685</v>
      </c>
      <c r="H83" s="279"/>
      <c r="I83" s="279">
        <f>E83/$I$16</f>
        <v>0.48756711680950426</v>
      </c>
      <c r="L83" s="332"/>
      <c r="M83" s="204"/>
      <c r="N83" s="332"/>
      <c r="O83" s="204"/>
      <c r="P83" s="332"/>
      <c r="Q83" s="204"/>
      <c r="R83" s="332"/>
      <c r="S83" s="204"/>
      <c r="T83" s="332"/>
      <c r="U83" s="204"/>
      <c r="V83" s="204"/>
    </row>
    <row r="84" spans="1:22" ht="16.5" hidden="1" customHeight="1" outlineLevel="1" x14ac:dyDescent="0.25">
      <c r="A84" s="221"/>
      <c r="B84" s="576"/>
      <c r="C84" s="276" t="s">
        <v>378</v>
      </c>
      <c r="D84" s="277"/>
      <c r="E84" s="278">
        <v>1544.3854928316641</v>
      </c>
      <c r="F84" s="277"/>
      <c r="G84" s="279">
        <f t="shared" ref="G84:G85" si="20">E84/$E$10</f>
        <v>13.293539298802422</v>
      </c>
      <c r="H84" s="279"/>
      <c r="I84" s="279">
        <f t="shared" ref="I84:I85" si="21">E84/$I$16</f>
        <v>2.314981694766582</v>
      </c>
      <c r="L84" s="332"/>
      <c r="M84" s="204"/>
      <c r="N84" s="332"/>
      <c r="O84" s="204"/>
      <c r="P84" s="332"/>
      <c r="Q84" s="204"/>
      <c r="R84" s="332"/>
      <c r="S84" s="204"/>
      <c r="T84" s="332"/>
      <c r="U84" s="204"/>
      <c r="V84" s="204"/>
    </row>
    <row r="85" spans="1:22" ht="16.5" hidden="1" customHeight="1" outlineLevel="1" x14ac:dyDescent="0.25">
      <c r="A85" s="221"/>
      <c r="B85" s="576"/>
      <c r="C85" s="276" t="s">
        <v>379</v>
      </c>
      <c r="D85" s="277"/>
      <c r="E85" s="278">
        <v>-3641.4464068167299</v>
      </c>
      <c r="F85" s="277"/>
      <c r="G85" s="279">
        <f t="shared" si="20"/>
        <v>-31.344318590266276</v>
      </c>
      <c r="H85" s="279"/>
      <c r="I85" s="279">
        <f t="shared" si="21"/>
        <v>-5.4584051801716322</v>
      </c>
      <c r="L85" s="332"/>
      <c r="M85" s="204"/>
      <c r="N85" s="332"/>
      <c r="O85" s="204"/>
      <c r="P85" s="332"/>
      <c r="Q85" s="204"/>
      <c r="R85" s="332"/>
      <c r="S85" s="204"/>
      <c r="T85" s="332"/>
      <c r="U85" s="204"/>
      <c r="V85" s="204"/>
    </row>
    <row r="86" spans="1:22" s="334" customFormat="1" ht="16.5" customHeight="1" collapsed="1" x14ac:dyDescent="0.25">
      <c r="A86" s="333"/>
      <c r="B86" s="629" t="s">
        <v>226</v>
      </c>
      <c r="C86" s="630"/>
      <c r="D86" s="576"/>
      <c r="E86" s="282">
        <f>SUM(E76:E85)</f>
        <v>20939.620796292198</v>
      </c>
      <c r="F86" s="282"/>
      <c r="G86" s="282">
        <f t="shared" ref="G86" si="22">SUM(G76:G85)</f>
        <v>180.24105590835919</v>
      </c>
      <c r="H86" s="282"/>
      <c r="I86" s="282">
        <f>SUM(I76:I85)</f>
        <v>31.387784373634858</v>
      </c>
      <c r="J86" s="238"/>
      <c r="L86" s="335"/>
      <c r="M86" s="238"/>
      <c r="N86" s="335"/>
      <c r="O86" s="238"/>
      <c r="P86" s="335"/>
      <c r="Q86" s="238"/>
      <c r="R86" s="335"/>
      <c r="S86" s="238"/>
      <c r="T86" s="335"/>
      <c r="U86" s="238"/>
      <c r="V86" s="238"/>
    </row>
    <row r="87" spans="1:22" ht="5.25" customHeight="1" x14ac:dyDescent="0.25">
      <c r="A87" s="221"/>
      <c r="B87" s="284"/>
      <c r="C87" s="577"/>
      <c r="D87" s="576"/>
      <c r="E87" s="248"/>
      <c r="F87" s="576"/>
      <c r="G87" s="248"/>
      <c r="H87" s="248"/>
      <c r="I87" s="248"/>
      <c r="L87" s="300"/>
      <c r="M87" s="204"/>
      <c r="N87" s="300"/>
      <c r="O87" s="204"/>
      <c r="P87" s="300"/>
      <c r="Q87" s="204"/>
      <c r="R87" s="300"/>
      <c r="S87" s="204"/>
      <c r="T87" s="300"/>
      <c r="U87" s="204"/>
      <c r="V87" s="204"/>
    </row>
    <row r="88" spans="1:22" ht="16.5" hidden="1" customHeight="1" outlineLevel="1" x14ac:dyDescent="0.25">
      <c r="A88" s="221"/>
      <c r="B88" s="576"/>
      <c r="C88" s="276" t="s">
        <v>227</v>
      </c>
      <c r="D88" s="277"/>
      <c r="E88" s="278">
        <v>12233.053169367238</v>
      </c>
      <c r="F88" s="277"/>
      <c r="G88" s="279">
        <f t="shared" ref="G88:G100" si="23">E88/$E$10</f>
        <v>105.29791545319075</v>
      </c>
      <c r="H88" s="279"/>
      <c r="I88" s="279">
        <f t="shared" ref="I88:I100" si="24">E88/$I$16</f>
        <v>18.336933550358236</v>
      </c>
      <c r="L88" s="332"/>
      <c r="M88" s="204"/>
      <c r="N88" s="332"/>
      <c r="O88" s="204"/>
      <c r="P88" s="332"/>
      <c r="Q88" s="204"/>
      <c r="R88" s="332"/>
      <c r="S88" s="204"/>
      <c r="T88" s="332"/>
      <c r="U88" s="204"/>
      <c r="V88" s="204"/>
    </row>
    <row r="89" spans="1:22" ht="16.5" hidden="1" customHeight="1" outlineLevel="1" x14ac:dyDescent="0.25">
      <c r="A89" s="221"/>
      <c r="B89" s="576"/>
      <c r="C89" s="276" t="s">
        <v>228</v>
      </c>
      <c r="D89" s="277"/>
      <c r="E89" s="278">
        <v>975.09949382132038</v>
      </c>
      <c r="F89" s="277"/>
      <c r="G89" s="279">
        <f t="shared" si="23"/>
        <v>8.3933211633508726</v>
      </c>
      <c r="H89" s="279"/>
      <c r="I89" s="279">
        <f t="shared" si="24"/>
        <v>1.4616412089145177</v>
      </c>
      <c r="L89" s="332"/>
      <c r="M89" s="204"/>
      <c r="N89" s="332"/>
      <c r="O89" s="204"/>
      <c r="P89" s="332"/>
      <c r="Q89" s="204"/>
      <c r="R89" s="332"/>
      <c r="S89" s="204"/>
      <c r="T89" s="332"/>
      <c r="U89" s="204"/>
      <c r="V89" s="204"/>
    </row>
    <row r="90" spans="1:22" ht="16.5" hidden="1" customHeight="1" outlineLevel="1" x14ac:dyDescent="0.25">
      <c r="A90" s="221"/>
      <c r="B90" s="576"/>
      <c r="C90" s="276" t="s">
        <v>229</v>
      </c>
      <c r="D90" s="277"/>
      <c r="E90" s="278">
        <v>453.95792547297367</v>
      </c>
      <c r="F90" s="277"/>
      <c r="G90" s="279">
        <f t="shared" si="23"/>
        <v>3.9075137329948824</v>
      </c>
      <c r="H90" s="279"/>
      <c r="I90" s="279">
        <f t="shared" si="24"/>
        <v>0.68046759862868866</v>
      </c>
      <c r="L90" s="332"/>
      <c r="M90" s="204"/>
      <c r="N90" s="332"/>
      <c r="O90" s="204"/>
      <c r="P90" s="332"/>
      <c r="Q90" s="204"/>
      <c r="R90" s="332"/>
      <c r="S90" s="204"/>
      <c r="T90" s="332"/>
      <c r="U90" s="204"/>
      <c r="V90" s="204"/>
    </row>
    <row r="91" spans="1:22" ht="16.5" hidden="1" customHeight="1" outlineLevel="1" x14ac:dyDescent="0.25">
      <c r="A91" s="221"/>
      <c r="B91" s="576"/>
      <c r="C91" s="276" t="s">
        <v>160</v>
      </c>
      <c r="D91" s="277"/>
      <c r="E91" s="278">
        <v>1011.6866287809144</v>
      </c>
      <c r="F91" s="277"/>
      <c r="G91" s="279">
        <f t="shared" si="23"/>
        <v>8.7082506409155549</v>
      </c>
      <c r="H91" s="279"/>
      <c r="I91" s="279">
        <f t="shared" si="24"/>
        <v>1.5164840885508175</v>
      </c>
      <c r="L91" s="332"/>
      <c r="M91" s="204"/>
      <c r="N91" s="332"/>
      <c r="O91" s="204"/>
      <c r="P91" s="332"/>
      <c r="Q91" s="204"/>
      <c r="R91" s="332"/>
      <c r="S91" s="204"/>
      <c r="T91" s="332"/>
      <c r="U91" s="204"/>
      <c r="V91" s="204"/>
    </row>
    <row r="92" spans="1:22" ht="16.5" hidden="1" customHeight="1" outlineLevel="1" x14ac:dyDescent="0.25">
      <c r="A92" s="221"/>
      <c r="B92" s="576"/>
      <c r="C92" s="276" t="s">
        <v>170</v>
      </c>
      <c r="D92" s="277"/>
      <c r="E92" s="278">
        <v>198.18496457609967</v>
      </c>
      <c r="F92" s="277"/>
      <c r="G92" s="279">
        <f t="shared" si="23"/>
        <v>1.7059080308981591</v>
      </c>
      <c r="H92" s="279"/>
      <c r="I92" s="279">
        <f t="shared" si="24"/>
        <v>0.29707256854014119</v>
      </c>
      <c r="L92" s="332"/>
      <c r="M92" s="204"/>
      <c r="N92" s="332"/>
      <c r="O92" s="204"/>
      <c r="P92" s="332"/>
      <c r="Q92" s="204"/>
      <c r="R92" s="332"/>
      <c r="S92" s="204"/>
      <c r="T92" s="332"/>
      <c r="U92" s="204"/>
      <c r="V92" s="204"/>
    </row>
    <row r="93" spans="1:22" ht="16.5" hidden="1" customHeight="1" outlineLevel="1" x14ac:dyDescent="0.25">
      <c r="A93" s="221"/>
      <c r="B93" s="576"/>
      <c r="C93" s="276" t="s">
        <v>171</v>
      </c>
      <c r="D93" s="277"/>
      <c r="E93" s="278">
        <v>372.97947693740394</v>
      </c>
      <c r="F93" s="277"/>
      <c r="G93" s="279">
        <f t="shared" si="23"/>
        <v>3.2104790917345079</v>
      </c>
      <c r="H93" s="279"/>
      <c r="I93" s="279">
        <f t="shared" si="24"/>
        <v>0.55908363918296566</v>
      </c>
      <c r="L93" s="332"/>
      <c r="M93" s="204"/>
      <c r="N93" s="332"/>
      <c r="O93" s="204"/>
      <c r="P93" s="332"/>
      <c r="Q93" s="204"/>
      <c r="R93" s="332"/>
      <c r="S93" s="204"/>
      <c r="T93" s="332"/>
      <c r="U93" s="204"/>
      <c r="V93" s="204"/>
    </row>
    <row r="94" spans="1:22" ht="16.5" hidden="1" customHeight="1" outlineLevel="1" x14ac:dyDescent="0.25">
      <c r="A94" s="221"/>
      <c r="B94" s="576"/>
      <c r="C94" s="276" t="s">
        <v>381</v>
      </c>
      <c r="D94" s="277"/>
      <c r="E94" s="278">
        <v>26.184269771801354</v>
      </c>
      <c r="F94" s="277"/>
      <c r="G94" s="279">
        <f t="shared" si="23"/>
        <v>0.22538519096269835</v>
      </c>
      <c r="H94" s="279"/>
      <c r="I94" s="279">
        <f t="shared" si="24"/>
        <v>3.9249336058841858E-2</v>
      </c>
      <c r="L94" s="332"/>
      <c r="M94" s="204"/>
      <c r="N94" s="332"/>
      <c r="O94" s="204"/>
      <c r="P94" s="332"/>
      <c r="Q94" s="204"/>
      <c r="R94" s="332"/>
      <c r="S94" s="204"/>
      <c r="T94" s="332"/>
      <c r="U94" s="204"/>
      <c r="V94" s="204"/>
    </row>
    <row r="95" spans="1:22" ht="16.5" hidden="1" customHeight="1" outlineLevel="1" x14ac:dyDescent="0.25">
      <c r="A95" s="221"/>
      <c r="B95" s="576"/>
      <c r="C95" s="276" t="s">
        <v>230</v>
      </c>
      <c r="D95" s="277"/>
      <c r="E95" s="278">
        <v>417.48548009085164</v>
      </c>
      <c r="F95" s="277"/>
      <c r="G95" s="279">
        <f t="shared" si="23"/>
        <v>3.5935714638780665</v>
      </c>
      <c r="H95" s="279"/>
      <c r="I95" s="279">
        <f t="shared" si="24"/>
        <v>0.62579663479557424</v>
      </c>
      <c r="L95" s="332"/>
      <c r="M95" s="204"/>
      <c r="N95" s="332"/>
      <c r="O95" s="204"/>
      <c r="P95" s="332"/>
      <c r="Q95" s="204"/>
      <c r="R95" s="332"/>
      <c r="S95" s="204"/>
      <c r="T95" s="332"/>
      <c r="U95" s="204"/>
      <c r="V95" s="204"/>
    </row>
    <row r="96" spans="1:22" ht="16.5" hidden="1" customHeight="1" outlineLevel="1" x14ac:dyDescent="0.25">
      <c r="A96" s="221"/>
      <c r="B96" s="576"/>
      <c r="C96" s="276" t="s">
        <v>231</v>
      </c>
      <c r="D96" s="277"/>
      <c r="E96" s="278">
        <v>1767.0247172796217</v>
      </c>
      <c r="F96" s="277"/>
      <c r="G96" s="279">
        <f t="shared" si="23"/>
        <v>15.209941190293394</v>
      </c>
      <c r="H96" s="279"/>
      <c r="I96" s="279">
        <f t="shared" si="24"/>
        <v>2.6487103729536861</v>
      </c>
      <c r="L96" s="332"/>
      <c r="M96" s="204"/>
      <c r="N96" s="332"/>
      <c r="O96" s="204"/>
      <c r="P96" s="332"/>
      <c r="Q96" s="204"/>
      <c r="R96" s="332"/>
      <c r="S96" s="204"/>
      <c r="T96" s="332"/>
      <c r="U96" s="204"/>
      <c r="V96" s="204"/>
    </row>
    <row r="97" spans="1:22" ht="16.5" hidden="1" customHeight="1" outlineLevel="1" x14ac:dyDescent="0.25">
      <c r="A97" s="221"/>
      <c r="B97" s="576"/>
      <c r="C97" s="276" t="s">
        <v>232</v>
      </c>
      <c r="D97" s="277"/>
      <c r="E97" s="278">
        <v>706.22518376298888</v>
      </c>
      <c r="F97" s="277"/>
      <c r="G97" s="279">
        <f t="shared" si="23"/>
        <v>6.078943552457055</v>
      </c>
      <c r="H97" s="279"/>
      <c r="I97" s="279">
        <f t="shared" si="24"/>
        <v>1.0586076989086859</v>
      </c>
      <c r="L97" s="332"/>
      <c r="M97" s="204"/>
      <c r="N97" s="332"/>
      <c r="O97" s="204"/>
      <c r="P97" s="332"/>
      <c r="Q97" s="204"/>
      <c r="R97" s="332"/>
      <c r="S97" s="204"/>
      <c r="T97" s="332"/>
      <c r="U97" s="204"/>
      <c r="V97" s="204"/>
    </row>
    <row r="98" spans="1:22" ht="16.5" hidden="1" customHeight="1" outlineLevel="1" x14ac:dyDescent="0.25">
      <c r="A98" s="221"/>
      <c r="B98" s="576"/>
      <c r="C98" s="276" t="s">
        <v>233</v>
      </c>
      <c r="D98" s="277"/>
      <c r="E98" s="278">
        <v>3253.5351550108458</v>
      </c>
      <c r="F98" s="277"/>
      <c r="G98" s="279">
        <f t="shared" si="23"/>
        <v>28.005311914624549</v>
      </c>
      <c r="H98" s="279"/>
      <c r="I98" s="279">
        <f t="shared" si="24"/>
        <v>4.876939314756064</v>
      </c>
      <c r="L98" s="332"/>
      <c r="M98" s="204"/>
      <c r="N98" s="332"/>
      <c r="O98" s="204"/>
      <c r="P98" s="332"/>
      <c r="Q98" s="204"/>
      <c r="R98" s="332"/>
      <c r="S98" s="204"/>
      <c r="T98" s="332"/>
      <c r="U98" s="204"/>
      <c r="V98" s="204"/>
    </row>
    <row r="99" spans="1:22" ht="16.5" hidden="1" customHeight="1" outlineLevel="1" x14ac:dyDescent="0.25">
      <c r="A99" s="221"/>
      <c r="B99" s="576"/>
      <c r="C99" s="276" t="s">
        <v>382</v>
      </c>
      <c r="D99" s="277"/>
      <c r="E99" s="278">
        <v>1129.1065896244113</v>
      </c>
      <c r="F99" s="277"/>
      <c r="G99" s="279">
        <f>E99/$E$10</f>
        <v>9.7189612900261437</v>
      </c>
      <c r="H99" s="279"/>
      <c r="I99" s="279">
        <f>E99/$I$16</f>
        <v>1.6924926441961488</v>
      </c>
      <c r="L99" s="332"/>
      <c r="M99" s="204"/>
      <c r="N99" s="332"/>
      <c r="O99" s="204"/>
      <c r="P99" s="332"/>
      <c r="Q99" s="204"/>
      <c r="R99" s="332"/>
      <c r="S99" s="204"/>
      <c r="T99" s="332"/>
      <c r="U99" s="204"/>
      <c r="V99" s="204"/>
    </row>
    <row r="100" spans="1:22" ht="16.5" hidden="1" customHeight="1" outlineLevel="1" x14ac:dyDescent="0.25">
      <c r="A100" s="221"/>
      <c r="B100" s="576"/>
      <c r="C100" s="276" t="s">
        <v>380</v>
      </c>
      <c r="D100" s="277"/>
      <c r="E100" s="278">
        <v>-5160.8357650954586</v>
      </c>
      <c r="F100" s="277"/>
      <c r="G100" s="279">
        <f t="shared" si="23"/>
        <v>-44.422699757540059</v>
      </c>
      <c r="H100" s="279"/>
      <c r="I100" s="279">
        <f t="shared" si="24"/>
        <v>-7.7359185134452106</v>
      </c>
      <c r="L100" s="332"/>
      <c r="M100" s="204"/>
      <c r="N100" s="332"/>
      <c r="O100" s="204"/>
      <c r="P100" s="332"/>
      <c r="Q100" s="204"/>
      <c r="R100" s="332"/>
      <c r="S100" s="204"/>
      <c r="T100" s="332"/>
      <c r="U100" s="204"/>
      <c r="V100" s="204"/>
    </row>
    <row r="101" spans="1:22" s="334" customFormat="1" ht="16.5" customHeight="1" collapsed="1" x14ac:dyDescent="0.25">
      <c r="A101" s="333"/>
      <c r="B101" s="629" t="s">
        <v>159</v>
      </c>
      <c r="C101" s="630"/>
      <c r="D101" s="576"/>
      <c r="E101" s="282">
        <f>SUM(E88:E100)</f>
        <v>17383.687289401016</v>
      </c>
      <c r="F101" s="282"/>
      <c r="G101" s="282">
        <f>SUM(G88:G100)</f>
        <v>149.63280295778657</v>
      </c>
      <c r="H101" s="282"/>
      <c r="I101" s="282">
        <f>SUM(I88:I100)</f>
        <v>26.057560142399158</v>
      </c>
      <c r="J101" s="238"/>
      <c r="L101" s="335"/>
      <c r="M101" s="238"/>
      <c r="N101" s="335"/>
      <c r="O101" s="238"/>
      <c r="P101" s="335"/>
      <c r="Q101" s="238"/>
      <c r="R101" s="335"/>
      <c r="S101" s="238"/>
      <c r="T101" s="335"/>
      <c r="U101" s="238"/>
      <c r="V101" s="238"/>
    </row>
    <row r="102" spans="1:22" ht="5.25" customHeight="1" x14ac:dyDescent="0.25">
      <c r="A102" s="221"/>
      <c r="B102" s="284"/>
      <c r="C102" s="577"/>
      <c r="D102" s="576"/>
      <c r="E102" s="248"/>
      <c r="F102" s="576"/>
      <c r="G102" s="248"/>
      <c r="H102" s="248"/>
      <c r="I102" s="248"/>
      <c r="L102" s="300"/>
      <c r="M102" s="204"/>
      <c r="N102" s="300"/>
      <c r="O102" s="204"/>
      <c r="P102" s="300"/>
      <c r="Q102" s="204"/>
      <c r="R102" s="300"/>
      <c r="S102" s="204"/>
      <c r="T102" s="300"/>
      <c r="U102" s="204"/>
      <c r="V102" s="204"/>
    </row>
    <row r="103" spans="1:22" hidden="1" outlineLevel="1" x14ac:dyDescent="0.25">
      <c r="A103" s="221"/>
      <c r="B103" s="576"/>
      <c r="C103" s="276" t="s">
        <v>303</v>
      </c>
      <c r="D103" s="277"/>
      <c r="E103" s="278">
        <v>17899.993487796222</v>
      </c>
      <c r="F103" s="277"/>
      <c r="G103" s="279">
        <f>E103/$E$10</f>
        <v>154.07698918618578</v>
      </c>
      <c r="H103" s="279"/>
      <c r="I103" s="279">
        <f t="shared" ref="I103:I104" si="25">E103/$I$16</f>
        <v>26.831485696431614</v>
      </c>
      <c r="L103" s="300"/>
      <c r="M103" s="204"/>
      <c r="N103" s="300"/>
      <c r="O103" s="204"/>
      <c r="P103" s="300"/>
      <c r="Q103" s="204"/>
      <c r="R103" s="300"/>
      <c r="S103" s="204"/>
      <c r="T103" s="300"/>
      <c r="U103" s="204"/>
      <c r="V103" s="204"/>
    </row>
    <row r="104" spans="1:22" hidden="1" outlineLevel="1" x14ac:dyDescent="0.25">
      <c r="A104" s="221"/>
      <c r="B104" s="576"/>
      <c r="C104" s="276" t="s">
        <v>379</v>
      </c>
      <c r="D104" s="277"/>
      <c r="E104" s="278">
        <v>-1201.677314249521</v>
      </c>
      <c r="F104" s="277"/>
      <c r="G104" s="279">
        <f>E104/$E$10</f>
        <v>-10.343625134787873</v>
      </c>
      <c r="H104" s="279"/>
      <c r="I104" s="279">
        <f t="shared" si="25"/>
        <v>-1.8012737094566389</v>
      </c>
      <c r="L104" s="300"/>
      <c r="M104" s="204"/>
      <c r="N104" s="300"/>
      <c r="O104" s="204"/>
      <c r="P104" s="300"/>
      <c r="Q104" s="204"/>
      <c r="R104" s="300"/>
      <c r="S104" s="204"/>
      <c r="T104" s="300"/>
      <c r="U104" s="204"/>
      <c r="V104" s="204"/>
    </row>
    <row r="105" spans="1:22" s="334" customFormat="1" ht="16.5" customHeight="1" collapsed="1" x14ac:dyDescent="0.25">
      <c r="A105" s="333"/>
      <c r="B105" s="629" t="s">
        <v>16</v>
      </c>
      <c r="C105" s="630"/>
      <c r="D105" s="576"/>
      <c r="E105" s="282">
        <f>E103+E104</f>
        <v>16698.3161735467</v>
      </c>
      <c r="F105" s="282"/>
      <c r="G105" s="282">
        <f t="shared" ref="G105:I105" si="26">G103+G104</f>
        <v>143.7333640513979</v>
      </c>
      <c r="H105" s="282"/>
      <c r="I105" s="282">
        <f t="shared" si="26"/>
        <v>25.030211986974976</v>
      </c>
      <c r="J105" s="238"/>
      <c r="L105" s="335"/>
      <c r="M105" s="238"/>
      <c r="N105" s="335"/>
      <c r="O105" s="238"/>
      <c r="P105" s="335"/>
      <c r="Q105" s="238"/>
      <c r="R105" s="335"/>
      <c r="S105" s="238"/>
      <c r="T105" s="335"/>
      <c r="U105" s="238"/>
      <c r="V105" s="238"/>
    </row>
    <row r="106" spans="1:22" ht="3.95" customHeight="1" x14ac:dyDescent="0.25">
      <c r="A106" s="221"/>
      <c r="B106" s="284"/>
      <c r="C106" s="285"/>
      <c r="D106" s="286"/>
      <c r="E106" s="250"/>
      <c r="F106" s="286"/>
      <c r="G106" s="248"/>
      <c r="H106" s="248"/>
      <c r="I106" s="248"/>
      <c r="L106" s="300"/>
      <c r="M106" s="204"/>
      <c r="N106" s="300"/>
      <c r="O106" s="204"/>
      <c r="P106" s="300"/>
      <c r="Q106" s="204"/>
      <c r="R106" s="300"/>
      <c r="S106" s="204"/>
      <c r="T106" s="300"/>
      <c r="U106" s="204"/>
      <c r="V106" s="204"/>
    </row>
    <row r="107" spans="1:22" ht="16.5" hidden="1" customHeight="1" outlineLevel="1" x14ac:dyDescent="0.25">
      <c r="A107" s="221"/>
      <c r="B107" s="576"/>
      <c r="C107" s="276" t="s">
        <v>111</v>
      </c>
      <c r="D107" s="277"/>
      <c r="E107" s="278">
        <v>8630.4963847650361</v>
      </c>
      <c r="F107" s="277"/>
      <c r="G107" s="279">
        <f>E107/$E$10</f>
        <v>74.288345359089462</v>
      </c>
      <c r="H107" s="279"/>
      <c r="I107" s="279">
        <f t="shared" ref="I107:I111" si="27">E107/$I$16</f>
        <v>12.936822600455464</v>
      </c>
      <c r="L107" s="332"/>
      <c r="M107" s="204"/>
      <c r="N107" s="332"/>
      <c r="O107" s="204"/>
      <c r="P107" s="332"/>
      <c r="Q107" s="204"/>
      <c r="R107" s="332"/>
      <c r="S107" s="204"/>
      <c r="T107" s="332"/>
      <c r="U107" s="204"/>
      <c r="V107" s="204"/>
    </row>
    <row r="108" spans="1:22" ht="16.5" hidden="1" customHeight="1" outlineLevel="1" x14ac:dyDescent="0.25">
      <c r="A108" s="221"/>
      <c r="B108" s="576"/>
      <c r="C108" s="276" t="s">
        <v>112</v>
      </c>
      <c r="D108" s="277"/>
      <c r="E108" s="278">
        <v>859.58491904471964</v>
      </c>
      <c r="F108" s="277"/>
      <c r="G108" s="279">
        <f t="shared" ref="G108:G110" si="28">E108/$E$10</f>
        <v>7.3990114223537313</v>
      </c>
      <c r="H108" s="279"/>
      <c r="I108" s="279">
        <f t="shared" si="27"/>
        <v>1.2884887626322965</v>
      </c>
      <c r="L108" s="332"/>
      <c r="M108" s="204"/>
      <c r="N108" s="332"/>
      <c r="O108" s="204"/>
      <c r="P108" s="332"/>
      <c r="Q108" s="204"/>
      <c r="R108" s="332"/>
      <c r="S108" s="204"/>
      <c r="T108" s="332"/>
      <c r="U108" s="204"/>
      <c r="V108" s="204"/>
    </row>
    <row r="109" spans="1:22" ht="16.5" hidden="1" customHeight="1" outlineLevel="1" x14ac:dyDescent="0.25">
      <c r="A109" s="221"/>
      <c r="B109" s="576"/>
      <c r="C109" s="276" t="s">
        <v>39</v>
      </c>
      <c r="D109" s="277"/>
      <c r="E109" s="278">
        <v>1918.9081375965934</v>
      </c>
      <c r="F109" s="277"/>
      <c r="G109" s="279">
        <f t="shared" si="28"/>
        <v>16.517301448591461</v>
      </c>
      <c r="H109" s="279"/>
      <c r="I109" s="279">
        <f t="shared" si="27"/>
        <v>2.8763784904051448</v>
      </c>
      <c r="L109" s="332"/>
      <c r="M109" s="204"/>
      <c r="N109" s="332"/>
      <c r="O109" s="204"/>
      <c r="P109" s="332"/>
      <c r="Q109" s="204"/>
      <c r="R109" s="332"/>
      <c r="S109" s="204"/>
      <c r="T109" s="332"/>
      <c r="U109" s="204"/>
      <c r="V109" s="204"/>
    </row>
    <row r="110" spans="1:22" ht="16.5" hidden="1" customHeight="1" outlineLevel="1" x14ac:dyDescent="0.25">
      <c r="A110" s="221"/>
      <c r="B110" s="576"/>
      <c r="C110" s="276" t="s">
        <v>235</v>
      </c>
      <c r="D110" s="277"/>
      <c r="E110" s="278">
        <v>186.78110140477261</v>
      </c>
      <c r="F110" s="277"/>
      <c r="G110" s="279">
        <f t="shared" si="28"/>
        <v>1.6077474978383437</v>
      </c>
      <c r="H110" s="279"/>
      <c r="I110" s="279">
        <f>E110/$I$16</f>
        <v>0.2799785627923661</v>
      </c>
      <c r="L110" s="332"/>
      <c r="M110" s="204"/>
      <c r="N110" s="332"/>
      <c r="O110" s="204"/>
      <c r="P110" s="332"/>
      <c r="Q110" s="204"/>
      <c r="R110" s="332"/>
      <c r="S110" s="204"/>
      <c r="T110" s="332"/>
      <c r="U110" s="204"/>
      <c r="V110" s="204"/>
    </row>
    <row r="111" spans="1:22" ht="16.5" hidden="1" customHeight="1" outlineLevel="1" x14ac:dyDescent="0.25">
      <c r="A111" s="221"/>
      <c r="B111" s="576"/>
      <c r="C111" s="276" t="s">
        <v>379</v>
      </c>
      <c r="D111" s="277"/>
      <c r="E111" s="278">
        <v>-1820.723203408365</v>
      </c>
      <c r="F111" s="277"/>
      <c r="G111" s="279">
        <f>E111/$E$10</f>
        <v>-15.672159295133138</v>
      </c>
      <c r="H111" s="279"/>
      <c r="I111" s="279">
        <f t="shared" si="27"/>
        <v>-2.7292025900858161</v>
      </c>
      <c r="L111" s="332"/>
      <c r="M111" s="204"/>
      <c r="N111" s="332"/>
      <c r="O111" s="204"/>
      <c r="P111" s="332"/>
      <c r="Q111" s="204"/>
      <c r="R111" s="332"/>
      <c r="S111" s="204"/>
      <c r="T111" s="332"/>
      <c r="U111" s="204"/>
      <c r="V111" s="204"/>
    </row>
    <row r="112" spans="1:22" s="334" customFormat="1" ht="16.5" customHeight="1" collapsed="1" x14ac:dyDescent="0.25">
      <c r="A112" s="333"/>
      <c r="B112" s="629" t="s">
        <v>17</v>
      </c>
      <c r="C112" s="630"/>
      <c r="D112" s="576"/>
      <c r="E112" s="282">
        <f>SUM(E107:E111)</f>
        <v>9775.0473394027576</v>
      </c>
      <c r="F112" s="282"/>
      <c r="G112" s="585">
        <f>SUM(G107:G111)</f>
        <v>84.140246432739858</v>
      </c>
      <c r="H112" s="585"/>
      <c r="I112" s="585">
        <f>SUM(I107:I111)</f>
        <v>14.652465826199457</v>
      </c>
      <c r="J112" s="238"/>
      <c r="L112" s="335"/>
      <c r="M112" s="238"/>
      <c r="N112" s="335"/>
      <c r="O112" s="238"/>
      <c r="P112" s="335"/>
      <c r="Q112" s="238"/>
      <c r="R112" s="335"/>
      <c r="S112" s="238"/>
      <c r="T112" s="335"/>
      <c r="U112" s="238"/>
      <c r="V112" s="238"/>
    </row>
    <row r="113" spans="1:22" ht="3.95" customHeight="1" x14ac:dyDescent="0.25">
      <c r="A113" s="221"/>
      <c r="B113" s="284"/>
      <c r="C113" s="577"/>
      <c r="D113" s="576"/>
      <c r="E113" s="250"/>
      <c r="F113" s="576"/>
      <c r="G113" s="248"/>
      <c r="H113" s="248"/>
      <c r="I113" s="248"/>
      <c r="L113" s="300"/>
      <c r="M113" s="204"/>
      <c r="N113" s="300"/>
      <c r="O113" s="204"/>
      <c r="P113" s="300"/>
      <c r="Q113" s="204"/>
      <c r="R113" s="300"/>
      <c r="S113" s="204"/>
      <c r="T113" s="300"/>
      <c r="U113" s="204"/>
      <c r="V113" s="204"/>
    </row>
    <row r="114" spans="1:22" ht="16.5" hidden="1" customHeight="1" outlineLevel="1" x14ac:dyDescent="0.25">
      <c r="A114" s="221"/>
      <c r="B114" s="576"/>
      <c r="C114" s="276" t="s">
        <v>383</v>
      </c>
      <c r="D114" s="277"/>
      <c r="E114" s="278">
        <v>781.50295305952602</v>
      </c>
      <c r="F114" s="277"/>
      <c r="G114" s="279">
        <f t="shared" ref="G114:G116" si="29">E114/$E$10</f>
        <v>6.7269087069567117</v>
      </c>
      <c r="H114" s="279"/>
      <c r="I114" s="279">
        <f>E114/$I$16</f>
        <v>1.1714465327058254</v>
      </c>
      <c r="L114" s="332"/>
      <c r="M114" s="204"/>
      <c r="N114" s="332"/>
      <c r="O114" s="204"/>
      <c r="P114" s="332"/>
      <c r="Q114" s="204"/>
      <c r="R114" s="332"/>
      <c r="S114" s="204"/>
      <c r="T114" s="332"/>
      <c r="U114" s="204"/>
      <c r="V114" s="204"/>
    </row>
    <row r="115" spans="1:22" ht="16.5" hidden="1" customHeight="1" outlineLevel="1" x14ac:dyDescent="0.25">
      <c r="A115" s="221"/>
      <c r="B115" s="576"/>
      <c r="C115" s="276" t="s">
        <v>384</v>
      </c>
      <c r="D115" s="277"/>
      <c r="E115" s="278">
        <v>5098.8191268190012</v>
      </c>
      <c r="F115" s="277"/>
      <c r="G115" s="279">
        <f t="shared" si="29"/>
        <v>43.888881859136916</v>
      </c>
      <c r="H115" s="279"/>
      <c r="I115" s="279">
        <f t="shared" ref="I115:I116" si="30">E115/$I$16</f>
        <v>7.6429576671750699</v>
      </c>
      <c r="L115" s="332"/>
      <c r="M115" s="204"/>
      <c r="N115" s="332"/>
      <c r="O115" s="204"/>
      <c r="P115" s="332"/>
      <c r="Q115" s="204"/>
      <c r="R115" s="332"/>
      <c r="S115" s="204"/>
      <c r="T115" s="332"/>
      <c r="U115" s="204"/>
      <c r="V115" s="204"/>
    </row>
    <row r="116" spans="1:22" ht="16.5" hidden="1" customHeight="1" outlineLevel="1" x14ac:dyDescent="0.25">
      <c r="A116" s="221"/>
      <c r="B116" s="576"/>
      <c r="C116" s="276" t="s">
        <v>379</v>
      </c>
      <c r="D116" s="277"/>
      <c r="E116" s="278">
        <v>-619.04588915884415</v>
      </c>
      <c r="F116" s="277"/>
      <c r="G116" s="279">
        <f t="shared" si="29"/>
        <v>-5.3285341603452672</v>
      </c>
      <c r="H116" s="279"/>
      <c r="I116" s="279">
        <f t="shared" si="30"/>
        <v>-0.92792888062917755</v>
      </c>
      <c r="L116" s="332"/>
      <c r="M116" s="204"/>
      <c r="N116" s="332"/>
      <c r="O116" s="204"/>
      <c r="P116" s="332"/>
      <c r="Q116" s="204"/>
      <c r="R116" s="332"/>
      <c r="S116" s="204"/>
      <c r="T116" s="332"/>
      <c r="U116" s="204"/>
      <c r="V116" s="204"/>
    </row>
    <row r="117" spans="1:22" s="334" customFormat="1" ht="16.5" customHeight="1" collapsed="1" x14ac:dyDescent="0.25">
      <c r="A117" s="333"/>
      <c r="B117" s="629" t="s">
        <v>19</v>
      </c>
      <c r="C117" s="630"/>
      <c r="D117" s="576"/>
      <c r="E117" s="282">
        <f>SUM(E114:E116)</f>
        <v>5261.2761907196827</v>
      </c>
      <c r="F117" s="282"/>
      <c r="G117" s="283">
        <f t="shared" ref="G117:I117" si="31">SUM(G114:G116)</f>
        <v>45.287256405748366</v>
      </c>
      <c r="H117" s="283"/>
      <c r="I117" s="283">
        <f t="shared" si="31"/>
        <v>7.8864753192517183</v>
      </c>
      <c r="J117" s="238"/>
      <c r="L117" s="335"/>
      <c r="M117" s="238"/>
      <c r="N117" s="335"/>
      <c r="O117" s="238"/>
      <c r="P117" s="335"/>
      <c r="Q117" s="238"/>
      <c r="R117" s="335"/>
      <c r="S117" s="238"/>
      <c r="T117" s="335"/>
      <c r="U117" s="238"/>
      <c r="V117" s="238"/>
    </row>
    <row r="118" spans="1:22" ht="3.95" customHeight="1" x14ac:dyDescent="0.25">
      <c r="A118" s="221"/>
      <c r="B118" s="284"/>
      <c r="C118" s="577"/>
      <c r="D118" s="576"/>
      <c r="E118" s="250"/>
      <c r="F118" s="576"/>
      <c r="G118" s="248"/>
      <c r="H118" s="248"/>
      <c r="I118" s="248"/>
      <c r="L118" s="300"/>
      <c r="M118" s="204"/>
      <c r="N118" s="300"/>
      <c r="O118" s="204"/>
      <c r="P118" s="300"/>
      <c r="Q118" s="204"/>
      <c r="R118" s="300"/>
      <c r="S118" s="204"/>
      <c r="T118" s="300"/>
      <c r="U118" s="204"/>
      <c r="V118" s="204"/>
    </row>
    <row r="119" spans="1:22" ht="16.5" hidden="1" customHeight="1" outlineLevel="1" x14ac:dyDescent="0.25">
      <c r="A119" s="221"/>
      <c r="B119" s="576"/>
      <c r="C119" s="276" t="s">
        <v>236</v>
      </c>
      <c r="D119" s="277"/>
      <c r="E119" s="278">
        <v>2125.6415341572174</v>
      </c>
      <c r="F119" s="277"/>
      <c r="G119" s="279">
        <f t="shared" ref="G119:G121" si="32">E119/$E$10</f>
        <v>18.296791442708564</v>
      </c>
      <c r="H119" s="279"/>
      <c r="I119" s="279">
        <f t="shared" ref="I119:I121" si="33">E119/$I$16</f>
        <v>3.186264869781366</v>
      </c>
      <c r="L119" s="332"/>
      <c r="M119" s="204"/>
      <c r="N119" s="332"/>
      <c r="O119" s="204"/>
      <c r="P119" s="332"/>
      <c r="Q119" s="204"/>
      <c r="R119" s="332"/>
      <c r="S119" s="204"/>
      <c r="T119" s="332"/>
      <c r="U119" s="204"/>
      <c r="V119" s="204"/>
    </row>
    <row r="120" spans="1:22" ht="16.5" hidden="1" customHeight="1" outlineLevel="1" x14ac:dyDescent="0.25">
      <c r="A120" s="221"/>
      <c r="B120" s="576"/>
      <c r="C120" s="276" t="s">
        <v>95</v>
      </c>
      <c r="D120" s="277"/>
      <c r="E120" s="278">
        <v>6231.4591274092181</v>
      </c>
      <c r="F120" s="277"/>
      <c r="G120" s="279">
        <f t="shared" si="32"/>
        <v>53.638257535824145</v>
      </c>
      <c r="H120" s="279"/>
      <c r="I120" s="279">
        <f t="shared" si="33"/>
        <v>9.3407467750740274</v>
      </c>
      <c r="L120" s="332"/>
      <c r="M120" s="204"/>
      <c r="N120" s="332"/>
      <c r="O120" s="204"/>
      <c r="P120" s="332"/>
      <c r="Q120" s="204"/>
      <c r="R120" s="332"/>
      <c r="S120" s="204"/>
      <c r="T120" s="332"/>
      <c r="U120" s="204"/>
      <c r="V120" s="204"/>
    </row>
    <row r="121" spans="1:22" ht="16.5" hidden="1" customHeight="1" outlineLevel="1" x14ac:dyDescent="0.25">
      <c r="A121" s="221"/>
      <c r="B121" s="576"/>
      <c r="C121" s="276" t="s">
        <v>385</v>
      </c>
      <c r="D121" s="277"/>
      <c r="E121" s="278">
        <v>-231.96232670309931</v>
      </c>
      <c r="F121" s="277"/>
      <c r="G121" s="279">
        <f t="shared" si="32"/>
        <v>-1.9966519500357709</v>
      </c>
      <c r="H121" s="279"/>
      <c r="I121" s="279">
        <f t="shared" si="33"/>
        <v>-0.3477036935956711</v>
      </c>
      <c r="L121" s="332"/>
      <c r="M121" s="204"/>
      <c r="N121" s="332"/>
      <c r="O121" s="204"/>
      <c r="P121" s="332"/>
      <c r="Q121" s="204"/>
      <c r="R121" s="332"/>
      <c r="S121" s="204"/>
      <c r="T121" s="332"/>
      <c r="U121" s="204"/>
      <c r="V121" s="204"/>
    </row>
    <row r="122" spans="1:22" s="334" customFormat="1" ht="16.5" customHeight="1" collapsed="1" x14ac:dyDescent="0.25">
      <c r="A122" s="333"/>
      <c r="B122" s="629" t="s">
        <v>20</v>
      </c>
      <c r="C122" s="630"/>
      <c r="D122" s="576"/>
      <c r="E122" s="282">
        <f>SUM(E119:E121)</f>
        <v>8125.1383348633362</v>
      </c>
      <c r="F122" s="282"/>
      <c r="G122" s="585">
        <f t="shared" ref="G122:I122" si="34">SUM(G119:G121)</f>
        <v>69.938397028496937</v>
      </c>
      <c r="H122" s="585"/>
      <c r="I122" s="585">
        <f t="shared" si="34"/>
        <v>12.179307951259723</v>
      </c>
      <c r="J122" s="238"/>
      <c r="L122" s="335"/>
      <c r="M122" s="238"/>
      <c r="N122" s="335"/>
      <c r="O122" s="238"/>
      <c r="P122" s="335"/>
      <c r="Q122" s="238"/>
      <c r="R122" s="335"/>
      <c r="S122" s="238"/>
      <c r="T122" s="335"/>
      <c r="U122" s="238"/>
      <c r="V122" s="238"/>
    </row>
    <row r="123" spans="1:22" ht="3.95" customHeight="1" x14ac:dyDescent="0.25">
      <c r="A123" s="221"/>
      <c r="B123" s="284"/>
      <c r="C123" s="577"/>
      <c r="D123" s="576"/>
      <c r="E123" s="282"/>
      <c r="F123" s="576"/>
      <c r="G123" s="283"/>
      <c r="H123" s="283"/>
      <c r="I123" s="283"/>
      <c r="L123" s="332"/>
      <c r="M123" s="204"/>
      <c r="N123" s="332"/>
      <c r="O123" s="204"/>
      <c r="P123" s="332"/>
      <c r="Q123" s="204"/>
      <c r="R123" s="332"/>
      <c r="S123" s="204"/>
      <c r="T123" s="332"/>
      <c r="U123" s="204"/>
      <c r="V123" s="204"/>
    </row>
    <row r="124" spans="1:22" ht="16.5" hidden="1" customHeight="1" outlineLevel="1" x14ac:dyDescent="0.25">
      <c r="A124" s="221"/>
      <c r="B124" s="576"/>
      <c r="C124" s="276" t="s">
        <v>237</v>
      </c>
      <c r="D124" s="277"/>
      <c r="E124" s="278">
        <v>4375.8896209754357</v>
      </c>
      <c r="F124" s="277"/>
      <c r="G124" s="279">
        <f t="shared" ref="G124:G126" si="35">E124/$E$10</f>
        <v>37.666153245845827</v>
      </c>
      <c r="H124" s="279"/>
      <c r="I124" s="279">
        <f t="shared" ref="I124:I126" si="36">E124/$I$16</f>
        <v>6.5593107536276101</v>
      </c>
      <c r="L124" s="332"/>
      <c r="M124" s="204"/>
      <c r="N124" s="332"/>
      <c r="O124" s="204"/>
      <c r="P124" s="332"/>
      <c r="Q124" s="204"/>
      <c r="R124" s="332"/>
      <c r="S124" s="204"/>
      <c r="T124" s="332"/>
      <c r="U124" s="204"/>
      <c r="V124" s="204"/>
    </row>
    <row r="125" spans="1:22" ht="16.5" hidden="1" customHeight="1" outlineLevel="1" x14ac:dyDescent="0.25">
      <c r="A125" s="221"/>
      <c r="B125" s="576"/>
      <c r="C125" s="276" t="s">
        <v>386</v>
      </c>
      <c r="D125" s="277"/>
      <c r="E125" s="278">
        <v>411.55640037243262</v>
      </c>
      <c r="F125" s="277"/>
      <c r="G125" s="279">
        <f t="shared" si="35"/>
        <v>3.5425359843243056</v>
      </c>
      <c r="H125" s="279"/>
      <c r="I125" s="279">
        <f t="shared" si="36"/>
        <v>0.61690914454222734</v>
      </c>
      <c r="L125" s="332"/>
      <c r="M125" s="204"/>
      <c r="N125" s="332"/>
      <c r="O125" s="204"/>
      <c r="P125" s="332"/>
      <c r="Q125" s="204"/>
      <c r="R125" s="332"/>
      <c r="S125" s="204"/>
      <c r="T125" s="332"/>
      <c r="U125" s="204"/>
      <c r="V125" s="204"/>
    </row>
    <row r="126" spans="1:22" ht="16.5" hidden="1" customHeight="1" outlineLevel="1" x14ac:dyDescent="0.25">
      <c r="A126" s="221"/>
      <c r="B126" s="576"/>
      <c r="C126" s="276" t="s">
        <v>238</v>
      </c>
      <c r="D126" s="277"/>
      <c r="E126" s="278">
        <v>471.02418234419349</v>
      </c>
      <c r="F126" s="277"/>
      <c r="G126" s="279">
        <f t="shared" si="35"/>
        <v>4.0544142040586477</v>
      </c>
      <c r="H126" s="279"/>
      <c r="I126" s="279">
        <f t="shared" si="36"/>
        <v>0.7060493412949056</v>
      </c>
      <c r="L126" s="332"/>
      <c r="M126" s="204"/>
      <c r="N126" s="332"/>
      <c r="O126" s="204"/>
      <c r="P126" s="332"/>
      <c r="Q126" s="204"/>
      <c r="R126" s="332"/>
      <c r="S126" s="204"/>
      <c r="T126" s="332"/>
      <c r="U126" s="204"/>
      <c r="V126" s="204"/>
    </row>
    <row r="127" spans="1:22" s="334" customFormat="1" ht="16.5" customHeight="1" collapsed="1" x14ac:dyDescent="0.25">
      <c r="A127" s="333"/>
      <c r="B127" s="629" t="s">
        <v>239</v>
      </c>
      <c r="C127" s="630"/>
      <c r="D127" s="576"/>
      <c r="E127" s="282">
        <f>SUM(E124:E126)</f>
        <v>5258.4702036920626</v>
      </c>
      <c r="F127" s="282"/>
      <c r="G127" s="585">
        <f t="shared" ref="G127:I127" si="37">SUM(G124:G126)</f>
        <v>45.263103434228775</v>
      </c>
      <c r="H127" s="585"/>
      <c r="I127" s="585">
        <f t="shared" si="37"/>
        <v>7.8822692394647431</v>
      </c>
      <c r="J127" s="238"/>
      <c r="L127" s="335"/>
      <c r="M127" s="238"/>
      <c r="N127" s="335"/>
      <c r="O127" s="238"/>
      <c r="P127" s="335"/>
      <c r="Q127" s="238"/>
      <c r="R127" s="335"/>
      <c r="S127" s="238"/>
      <c r="T127" s="335"/>
      <c r="U127" s="238"/>
      <c r="V127" s="238"/>
    </row>
    <row r="128" spans="1:22" ht="3.95" customHeight="1" x14ac:dyDescent="0.25">
      <c r="A128" s="221"/>
      <c r="B128" s="284"/>
      <c r="C128" s="577"/>
      <c r="D128" s="576"/>
      <c r="E128" s="282"/>
      <c r="F128" s="576"/>
      <c r="G128" s="283"/>
      <c r="H128" s="283"/>
      <c r="I128" s="283"/>
      <c r="L128" s="332"/>
      <c r="M128" s="204"/>
      <c r="N128" s="332"/>
      <c r="O128" s="204"/>
      <c r="P128" s="332"/>
      <c r="Q128" s="204"/>
      <c r="R128" s="332"/>
      <c r="S128" s="204"/>
      <c r="T128" s="332"/>
      <c r="U128" s="204"/>
      <c r="V128" s="204"/>
    </row>
    <row r="129" spans="1:22" ht="14.25" hidden="1" customHeight="1" outlineLevel="1" x14ac:dyDescent="0.25">
      <c r="A129" s="221"/>
      <c r="B129" s="576"/>
      <c r="C129" s="280" t="s">
        <v>240</v>
      </c>
      <c r="D129" s="277"/>
      <c r="E129" s="278">
        <v>2311.0498316372859</v>
      </c>
      <c r="F129" s="277"/>
      <c r="G129" s="279">
        <f t="shared" ref="G129:G130" si="38">E129/$E$10</f>
        <v>19.892722316389722</v>
      </c>
      <c r="H129" s="279"/>
      <c r="I129" s="279">
        <f>E129/$I$16</f>
        <v>3.4641856458547138</v>
      </c>
      <c r="L129" s="332"/>
      <c r="M129" s="204"/>
      <c r="N129" s="332"/>
      <c r="O129" s="204"/>
      <c r="P129" s="332"/>
      <c r="Q129" s="204"/>
      <c r="R129" s="332"/>
      <c r="S129" s="204"/>
      <c r="T129" s="332"/>
      <c r="U129" s="204"/>
      <c r="V129" s="204"/>
    </row>
    <row r="130" spans="1:22" ht="14.25" hidden="1" customHeight="1" outlineLevel="1" x14ac:dyDescent="0.25">
      <c r="A130" s="221"/>
      <c r="B130" s="576"/>
      <c r="C130" s="280" t="s">
        <v>241</v>
      </c>
      <c r="D130" s="277"/>
      <c r="E130" s="278">
        <v>2808.1159220270488</v>
      </c>
      <c r="F130" s="277"/>
      <c r="G130" s="279">
        <f t="shared" si="38"/>
        <v>24.171296310621504</v>
      </c>
      <c r="H130" s="279"/>
      <c r="I130" s="279">
        <f t="shared" ref="I130" si="39">E130/$I$16</f>
        <v>4.2092709277888645</v>
      </c>
      <c r="L130" s="332"/>
      <c r="M130" s="204"/>
      <c r="N130" s="332"/>
      <c r="O130" s="204"/>
      <c r="P130" s="332"/>
      <c r="Q130" s="204"/>
      <c r="R130" s="332"/>
      <c r="S130" s="204"/>
      <c r="T130" s="332"/>
      <c r="U130" s="204"/>
      <c r="V130" s="204"/>
    </row>
    <row r="131" spans="1:22" s="334" customFormat="1" ht="14.25" customHeight="1" collapsed="1" x14ac:dyDescent="0.25">
      <c r="A131" s="333"/>
      <c r="B131" s="629" t="s">
        <v>161</v>
      </c>
      <c r="C131" s="630"/>
      <c r="D131" s="576"/>
      <c r="E131" s="282">
        <f>E129+E130</f>
        <v>5119.1657536643343</v>
      </c>
      <c r="F131" s="576"/>
      <c r="G131" s="283">
        <f>G129+G130</f>
        <v>44.064018627011222</v>
      </c>
      <c r="H131" s="283"/>
      <c r="I131" s="283">
        <f>I129+I130</f>
        <v>7.6734565736435787</v>
      </c>
      <c r="J131" s="238"/>
      <c r="L131" s="335"/>
      <c r="M131" s="238"/>
      <c r="N131" s="335"/>
      <c r="O131" s="238"/>
      <c r="P131" s="335"/>
      <c r="Q131" s="238"/>
      <c r="R131" s="335"/>
      <c r="S131" s="238"/>
      <c r="T131" s="335"/>
      <c r="U131" s="238"/>
      <c r="V131" s="238"/>
    </row>
    <row r="132" spans="1:22" ht="3.95" customHeight="1" x14ac:dyDescent="0.25">
      <c r="A132" s="221"/>
      <c r="B132" s="284"/>
      <c r="C132" s="577"/>
      <c r="D132" s="576"/>
      <c r="E132" s="250"/>
      <c r="F132" s="576"/>
      <c r="G132" s="593"/>
      <c r="H132" s="593"/>
      <c r="I132" s="593"/>
      <c r="L132" s="300"/>
      <c r="M132" s="204"/>
      <c r="N132" s="300"/>
      <c r="O132" s="204"/>
      <c r="P132" s="300"/>
      <c r="Q132" s="204"/>
      <c r="R132" s="300"/>
      <c r="S132" s="204"/>
      <c r="T132" s="300"/>
      <c r="U132" s="204"/>
      <c r="V132" s="204"/>
    </row>
    <row r="133" spans="1:22" s="591" customFormat="1" ht="14.25" hidden="1" outlineLevel="2" x14ac:dyDescent="0.3">
      <c r="A133" s="588"/>
      <c r="B133" s="589"/>
      <c r="C133" s="583" t="s">
        <v>294</v>
      </c>
      <c r="D133" s="590"/>
      <c r="E133" s="593">
        <v>1320.3913384004163</v>
      </c>
      <c r="F133" s="590"/>
      <c r="G133" s="594">
        <f t="shared" ref="G133:G139" si="40">E133/$E$10</f>
        <v>11.365474635896156</v>
      </c>
      <c r="H133" s="593"/>
      <c r="I133" s="594">
        <f>E133/$I$16</f>
        <v>1.9792220222949772</v>
      </c>
      <c r="J133" s="584"/>
      <c r="L133" s="592"/>
      <c r="M133" s="584"/>
      <c r="N133" s="592"/>
      <c r="O133" s="584"/>
      <c r="P133" s="592"/>
      <c r="Q133" s="584"/>
      <c r="R133" s="592"/>
      <c r="S133" s="584"/>
      <c r="T133" s="592"/>
      <c r="U133" s="584"/>
      <c r="V133" s="584"/>
    </row>
    <row r="134" spans="1:22" s="591" customFormat="1" ht="14.25" hidden="1" outlineLevel="2" x14ac:dyDescent="0.3">
      <c r="A134" s="588"/>
      <c r="B134" s="589"/>
      <c r="C134" s="583" t="s">
        <v>295</v>
      </c>
      <c r="D134" s="590"/>
      <c r="E134" s="593">
        <v>1979.2642872144397</v>
      </c>
      <c r="F134" s="590"/>
      <c r="G134" s="594">
        <f t="shared" si="40"/>
        <v>17.036826431565832</v>
      </c>
      <c r="H134" s="593"/>
      <c r="I134" s="594">
        <f t="shared" ref="I134:I138" si="41">E134/$I$16</f>
        <v>2.966850320256202</v>
      </c>
      <c r="J134" s="584"/>
      <c r="L134" s="592"/>
      <c r="M134" s="584"/>
      <c r="N134" s="592"/>
      <c r="O134" s="584"/>
      <c r="P134" s="592"/>
      <c r="Q134" s="584"/>
      <c r="R134" s="592"/>
      <c r="S134" s="584"/>
      <c r="T134" s="592"/>
      <c r="U134" s="584"/>
      <c r="V134" s="584"/>
    </row>
    <row r="135" spans="1:22" s="591" customFormat="1" ht="14.25" hidden="1" outlineLevel="2" x14ac:dyDescent="0.3">
      <c r="A135" s="588"/>
      <c r="B135" s="589"/>
      <c r="C135" s="583" t="s">
        <v>296</v>
      </c>
      <c r="D135" s="590"/>
      <c r="E135" s="593">
        <v>175.01573950742659</v>
      </c>
      <c r="F135" s="590"/>
      <c r="G135" s="594">
        <f t="shared" si="40"/>
        <v>1.5064753080431434</v>
      </c>
      <c r="H135" s="593"/>
      <c r="I135" s="594">
        <f t="shared" si="41"/>
        <v>0.26234268266329197</v>
      </c>
      <c r="J135" s="584"/>
      <c r="L135" s="592"/>
      <c r="M135" s="584"/>
      <c r="N135" s="592"/>
      <c r="O135" s="584"/>
      <c r="P135" s="592"/>
      <c r="Q135" s="584"/>
      <c r="R135" s="592"/>
      <c r="S135" s="584"/>
      <c r="T135" s="592"/>
      <c r="U135" s="584"/>
      <c r="V135" s="584"/>
    </row>
    <row r="136" spans="1:22" ht="16.5" hidden="1" customHeight="1" outlineLevel="1" collapsed="1" x14ac:dyDescent="0.25">
      <c r="B136" s="576"/>
      <c r="C136" s="276" t="s">
        <v>242</v>
      </c>
      <c r="D136" s="287"/>
      <c r="E136" s="278">
        <f>SUM(E133:E135)</f>
        <v>3474.6713651222826</v>
      </c>
      <c r="F136" s="278"/>
      <c r="G136" s="279">
        <f t="shared" ref="G136:I136" si="42">SUM(G133:G135)</f>
        <v>29.908776375505131</v>
      </c>
      <c r="H136" s="279"/>
      <c r="I136" s="279">
        <f t="shared" si="42"/>
        <v>5.208415025214471</v>
      </c>
      <c r="L136" s="332"/>
      <c r="M136" s="204"/>
      <c r="N136" s="332"/>
      <c r="O136" s="204"/>
      <c r="P136" s="332"/>
      <c r="Q136" s="204"/>
      <c r="R136" s="332"/>
      <c r="S136" s="204"/>
      <c r="T136" s="332"/>
      <c r="U136" s="204"/>
      <c r="V136" s="204"/>
    </row>
    <row r="137" spans="1:22" s="591" customFormat="1" ht="14.25" hidden="1" outlineLevel="2" x14ac:dyDescent="0.3">
      <c r="A137" s="588"/>
      <c r="B137" s="589"/>
      <c r="C137" s="583" t="s">
        <v>294</v>
      </c>
      <c r="D137" s="590"/>
      <c r="E137" s="593">
        <v>456.92421604197023</v>
      </c>
      <c r="F137" s="590"/>
      <c r="G137" s="594">
        <f t="shared" si="40"/>
        <v>3.9330465422796435</v>
      </c>
      <c r="H137" s="593"/>
      <c r="I137" s="594">
        <f t="shared" si="41"/>
        <v>0.68491396801020565</v>
      </c>
      <c r="J137" s="584"/>
      <c r="L137" s="592"/>
      <c r="M137" s="584"/>
      <c r="N137" s="592"/>
      <c r="O137" s="584"/>
      <c r="P137" s="592"/>
      <c r="Q137" s="584"/>
      <c r="R137" s="592"/>
      <c r="S137" s="584"/>
      <c r="T137" s="592"/>
      <c r="U137" s="584"/>
      <c r="V137" s="584"/>
    </row>
    <row r="138" spans="1:22" s="591" customFormat="1" ht="14.25" hidden="1" outlineLevel="2" x14ac:dyDescent="0.3">
      <c r="A138" s="588"/>
      <c r="B138" s="589"/>
      <c r="C138" s="583" t="s">
        <v>295</v>
      </c>
      <c r="D138" s="590"/>
      <c r="E138" s="593">
        <v>272.96606736746446</v>
      </c>
      <c r="F138" s="590"/>
      <c r="G138" s="594">
        <f>E138/$E$10</f>
        <v>2.3495980508957421</v>
      </c>
      <c r="H138" s="593"/>
      <c r="I138" s="594">
        <f t="shared" si="41"/>
        <v>0.40916691602009203</v>
      </c>
      <c r="J138" s="584"/>
      <c r="L138" s="592"/>
      <c r="M138" s="584"/>
      <c r="N138" s="592"/>
      <c r="O138" s="584"/>
      <c r="P138" s="592"/>
      <c r="Q138" s="584"/>
      <c r="R138" s="592"/>
      <c r="S138" s="584"/>
      <c r="T138" s="592"/>
      <c r="U138" s="584"/>
      <c r="V138" s="584"/>
    </row>
    <row r="139" spans="1:22" s="591" customFormat="1" ht="14.25" hidden="1" outlineLevel="2" x14ac:dyDescent="0.3">
      <c r="A139" s="588"/>
      <c r="B139" s="589"/>
      <c r="C139" s="583" t="s">
        <v>296</v>
      </c>
      <c r="D139" s="590"/>
      <c r="E139" s="593">
        <v>122.82625179365186</v>
      </c>
      <c r="F139" s="590"/>
      <c r="G139" s="594">
        <f t="shared" si="40"/>
        <v>1.0572461427034947</v>
      </c>
      <c r="H139" s="593"/>
      <c r="I139" s="594">
        <f>E139/$I$16</f>
        <v>0.18411240319135003</v>
      </c>
      <c r="J139" s="584"/>
      <c r="L139" s="592"/>
      <c r="M139" s="584"/>
      <c r="N139" s="592"/>
      <c r="O139" s="584"/>
      <c r="P139" s="592"/>
      <c r="Q139" s="584"/>
      <c r="R139" s="592"/>
      <c r="S139" s="584"/>
      <c r="T139" s="592"/>
      <c r="U139" s="584"/>
      <c r="V139" s="584"/>
    </row>
    <row r="140" spans="1:22" hidden="1" outlineLevel="1" collapsed="1" x14ac:dyDescent="0.25">
      <c r="B140" s="576"/>
      <c r="C140" s="276" t="s">
        <v>243</v>
      </c>
      <c r="D140" s="287"/>
      <c r="E140" s="278">
        <f>SUM(E137:E139)</f>
        <v>852.71653520308655</v>
      </c>
      <c r="F140" s="287"/>
      <c r="G140" s="279">
        <f>SUM(G137:G139)</f>
        <v>7.3398907358788801</v>
      </c>
      <c r="H140" s="279"/>
      <c r="I140" s="279">
        <f>SUM(I137:I139)</f>
        <v>1.2781932872216477</v>
      </c>
      <c r="L140" s="332"/>
      <c r="M140" s="204"/>
      <c r="N140" s="332"/>
      <c r="O140" s="204"/>
      <c r="P140" s="332"/>
      <c r="Q140" s="204"/>
      <c r="R140" s="332"/>
      <c r="S140" s="204"/>
      <c r="T140" s="332"/>
      <c r="U140" s="204"/>
      <c r="V140" s="204"/>
    </row>
    <row r="141" spans="1:22" s="591" customFormat="1" ht="14.25" hidden="1" outlineLevel="2" x14ac:dyDescent="0.3">
      <c r="A141" s="588"/>
      <c r="B141" s="589"/>
      <c r="C141" s="583" t="s">
        <v>294</v>
      </c>
      <c r="D141" s="590"/>
      <c r="E141" s="586">
        <v>13.462082743815381</v>
      </c>
      <c r="F141" s="590"/>
      <c r="G141" s="594">
        <f t="shared" ref="G141" si="43">E141/$E$10</f>
        <v>0.11587697943893208</v>
      </c>
      <c r="H141" s="593"/>
      <c r="I141" s="594">
        <f t="shared" ref="I141" si="44">E141/$I$16</f>
        <v>2.0179207374076632E-2</v>
      </c>
      <c r="J141" s="584"/>
      <c r="L141" s="592"/>
      <c r="M141" s="584"/>
      <c r="N141" s="592"/>
      <c r="O141" s="584"/>
      <c r="P141" s="592"/>
      <c r="Q141" s="584"/>
      <c r="R141" s="592"/>
      <c r="S141" s="584"/>
      <c r="T141" s="592"/>
      <c r="U141" s="584"/>
      <c r="V141" s="584"/>
    </row>
    <row r="142" spans="1:22" ht="16.5" hidden="1" customHeight="1" outlineLevel="1" collapsed="1" x14ac:dyDescent="0.25">
      <c r="B142" s="576"/>
      <c r="C142" s="276" t="s">
        <v>244</v>
      </c>
      <c r="D142" s="287"/>
      <c r="E142" s="278">
        <f>E141</f>
        <v>13.462082743815381</v>
      </c>
      <c r="F142" s="287"/>
      <c r="G142" s="279">
        <f>G141</f>
        <v>0.11587697943893208</v>
      </c>
      <c r="H142" s="279"/>
      <c r="I142" s="279">
        <f>I141</f>
        <v>2.0179207374076632E-2</v>
      </c>
      <c r="L142" s="332"/>
      <c r="M142" s="204"/>
      <c r="N142" s="332"/>
      <c r="O142" s="204"/>
      <c r="P142" s="332"/>
      <c r="Q142" s="204"/>
      <c r="R142" s="332"/>
      <c r="S142" s="204"/>
      <c r="T142" s="332"/>
      <c r="U142" s="204"/>
      <c r="V142" s="204"/>
    </row>
    <row r="143" spans="1:22" s="591" customFormat="1" ht="14.25" hidden="1" outlineLevel="2" x14ac:dyDescent="0.3">
      <c r="A143" s="588"/>
      <c r="B143" s="589"/>
      <c r="C143" s="583" t="s">
        <v>387</v>
      </c>
      <c r="D143" s="590"/>
      <c r="E143" s="593">
        <v>625.57475955242865</v>
      </c>
      <c r="F143" s="590"/>
      <c r="G143" s="594">
        <f t="shared" ref="G143:G144" si="45">E143/$E$10</f>
        <v>5.3847324317980565</v>
      </c>
      <c r="H143" s="593"/>
      <c r="I143" s="594">
        <f t="shared" ref="I143:I144" si="46">E143/$I$16</f>
        <v>0.93771543684768965</v>
      </c>
      <c r="J143" s="584"/>
      <c r="L143" s="592"/>
      <c r="M143" s="584"/>
      <c r="N143" s="592"/>
      <c r="O143" s="584"/>
      <c r="P143" s="592"/>
      <c r="Q143" s="584"/>
      <c r="R143" s="592"/>
      <c r="S143" s="584"/>
      <c r="T143" s="592"/>
      <c r="U143" s="584"/>
      <c r="V143" s="584"/>
    </row>
    <row r="144" spans="1:22" s="591" customFormat="1" ht="14.25" hidden="1" outlineLevel="2" x14ac:dyDescent="0.3">
      <c r="A144" s="588"/>
      <c r="B144" s="589"/>
      <c r="C144" s="583" t="s">
        <v>298</v>
      </c>
      <c r="D144" s="590"/>
      <c r="E144" s="593">
        <v>308.99999999999983</v>
      </c>
      <c r="F144" s="590"/>
      <c r="G144" s="594">
        <f t="shared" si="45"/>
        <v>2.6597657530429033</v>
      </c>
      <c r="H144" s="593"/>
      <c r="I144" s="594">
        <f t="shared" si="46"/>
        <v>0.4631805640515968</v>
      </c>
      <c r="J144" s="584"/>
      <c r="L144" s="592"/>
      <c r="M144" s="584"/>
      <c r="N144" s="592"/>
      <c r="O144" s="584"/>
      <c r="P144" s="592"/>
      <c r="Q144" s="584"/>
      <c r="R144" s="592"/>
      <c r="S144" s="584"/>
      <c r="T144" s="592"/>
      <c r="U144" s="584"/>
      <c r="V144" s="584"/>
    </row>
    <row r="145" spans="1:22" ht="16.5" hidden="1" customHeight="1" outlineLevel="1" collapsed="1" x14ac:dyDescent="0.25">
      <c r="B145" s="576"/>
      <c r="C145" s="276" t="s">
        <v>245</v>
      </c>
      <c r="D145" s="287"/>
      <c r="E145" s="278">
        <f>SUM(E143:E144)</f>
        <v>934.57475955242853</v>
      </c>
      <c r="F145" s="287"/>
      <c r="G145" s="279">
        <f>SUM(G143:G144)</f>
        <v>8.0444981848409594</v>
      </c>
      <c r="H145" s="279"/>
      <c r="I145" s="279">
        <f>SUM(I143:I144)</f>
        <v>1.4008960008992863</v>
      </c>
      <c r="L145" s="332"/>
      <c r="M145" s="204"/>
      <c r="N145" s="332"/>
      <c r="O145" s="204"/>
      <c r="P145" s="332"/>
      <c r="Q145" s="204"/>
      <c r="R145" s="332"/>
      <c r="S145" s="204"/>
      <c r="T145" s="332"/>
      <c r="U145" s="204"/>
      <c r="V145" s="204"/>
    </row>
    <row r="146" spans="1:22" s="334" customFormat="1" ht="16.5" customHeight="1" collapsed="1" x14ac:dyDescent="0.25">
      <c r="B146" s="629" t="s">
        <v>163</v>
      </c>
      <c r="C146" s="630"/>
      <c r="D146" s="198"/>
      <c r="E146" s="282">
        <f>E136+E140+E142+E145</f>
        <v>5275.4247426216134</v>
      </c>
      <c r="F146" s="282"/>
      <c r="G146" s="283">
        <f t="shared" ref="G146:I146" si="47">G136+G140+G142+G145</f>
        <v>45.4090422756639</v>
      </c>
      <c r="H146" s="283"/>
      <c r="I146" s="283">
        <f t="shared" si="47"/>
        <v>7.9076835207094813</v>
      </c>
      <c r="J146" s="238"/>
      <c r="L146" s="335"/>
      <c r="M146" s="238"/>
      <c r="N146" s="335"/>
      <c r="O146" s="238"/>
      <c r="P146" s="335"/>
      <c r="Q146" s="238"/>
      <c r="R146" s="335"/>
      <c r="S146" s="238"/>
      <c r="T146" s="335"/>
      <c r="U146" s="238"/>
      <c r="V146" s="238"/>
    </row>
    <row r="147" spans="1:22" ht="3.95" customHeight="1" x14ac:dyDescent="0.25">
      <c r="B147" s="214"/>
      <c r="C147" s="288"/>
      <c r="E147" s="250"/>
      <c r="G147" s="248"/>
      <c r="H147" s="248"/>
      <c r="I147" s="248"/>
      <c r="L147" s="300"/>
      <c r="M147" s="204"/>
      <c r="N147" s="300"/>
      <c r="O147" s="204"/>
      <c r="P147" s="300"/>
      <c r="Q147" s="204"/>
      <c r="R147" s="300"/>
      <c r="S147" s="204"/>
      <c r="T147" s="300"/>
      <c r="U147" s="204"/>
      <c r="V147" s="204"/>
    </row>
    <row r="148" spans="1:22" ht="3.95" customHeight="1" x14ac:dyDescent="0.25">
      <c r="B148" s="629"/>
      <c r="C148" s="630"/>
      <c r="E148" s="250"/>
      <c r="G148" s="248"/>
      <c r="H148" s="248"/>
      <c r="I148" s="248"/>
      <c r="L148" s="300"/>
      <c r="M148" s="204"/>
      <c r="N148" s="300"/>
      <c r="O148" s="204"/>
      <c r="P148" s="300"/>
      <c r="Q148" s="204"/>
      <c r="R148" s="300"/>
      <c r="S148" s="204"/>
      <c r="T148" s="300"/>
      <c r="U148" s="204"/>
      <c r="V148" s="204"/>
    </row>
    <row r="149" spans="1:22" s="334" customFormat="1" ht="16.5" customHeight="1" x14ac:dyDescent="0.25">
      <c r="B149" s="629" t="s">
        <v>18</v>
      </c>
      <c r="C149" s="630"/>
      <c r="D149" s="198"/>
      <c r="E149" s="282">
        <v>2047.8369903027126</v>
      </c>
      <c r="F149" s="198"/>
      <c r="G149" s="283">
        <f t="shared" ref="G149" si="48">E149/$E$10</f>
        <v>17.627076681623333</v>
      </c>
      <c r="H149" s="283"/>
      <c r="I149" s="283">
        <f t="shared" ref="I149" si="49">E149/$I$16</f>
        <v>3.0696384862593376</v>
      </c>
      <c r="J149" s="238"/>
      <c r="L149" s="335"/>
      <c r="M149" s="238"/>
      <c r="N149" s="335"/>
      <c r="O149" s="238"/>
      <c r="P149" s="335"/>
      <c r="Q149" s="238"/>
      <c r="R149" s="335"/>
      <c r="S149" s="238"/>
      <c r="T149" s="335"/>
      <c r="U149" s="238"/>
      <c r="V149" s="238"/>
    </row>
    <row r="150" spans="1:22" ht="3.95" customHeight="1" x14ac:dyDescent="0.25">
      <c r="B150" s="214"/>
      <c r="C150" s="288"/>
      <c r="E150" s="250"/>
      <c r="G150" s="248"/>
      <c r="H150" s="248"/>
      <c r="I150" s="248"/>
      <c r="L150" s="300"/>
      <c r="M150" s="204"/>
      <c r="N150" s="300"/>
      <c r="O150" s="204"/>
      <c r="P150" s="300"/>
      <c r="Q150" s="204"/>
      <c r="R150" s="300"/>
      <c r="S150" s="204"/>
      <c r="T150" s="300"/>
      <c r="U150" s="204"/>
      <c r="V150" s="204"/>
    </row>
    <row r="151" spans="1:22" ht="16.5" hidden="1" customHeight="1" outlineLevel="1" x14ac:dyDescent="0.25">
      <c r="B151" s="576"/>
      <c r="C151" s="276" t="s">
        <v>246</v>
      </c>
      <c r="D151" s="287"/>
      <c r="E151" s="278">
        <v>6658.0261738238642</v>
      </c>
      <c r="F151" s="287"/>
      <c r="G151" s="279">
        <f t="shared" ref="G151:G153" si="50">E151/$E$10</f>
        <v>57.309999999999995</v>
      </c>
      <c r="H151" s="279"/>
      <c r="I151" s="279">
        <f t="shared" ref="I151:I153" si="51">E151/$I$16</f>
        <v>9.9801563710745445</v>
      </c>
      <c r="L151" s="332"/>
      <c r="M151" s="204"/>
      <c r="N151" s="332"/>
      <c r="O151" s="204"/>
      <c r="P151" s="332"/>
      <c r="Q151" s="204"/>
      <c r="R151" s="332"/>
      <c r="S151" s="204"/>
      <c r="T151" s="332"/>
      <c r="U151" s="204"/>
      <c r="V151" s="204"/>
    </row>
    <row r="152" spans="1:22" ht="16.5" hidden="1" customHeight="1" outlineLevel="1" x14ac:dyDescent="0.25">
      <c r="B152" s="576"/>
      <c r="C152" s="276" t="s">
        <v>247</v>
      </c>
      <c r="D152" s="287"/>
      <c r="E152" s="278">
        <v>20589.350840995212</v>
      </c>
      <c r="F152" s="287"/>
      <c r="G152" s="279">
        <f t="shared" si="50"/>
        <v>177.22605257043429</v>
      </c>
      <c r="H152" s="279"/>
      <c r="I152" s="279">
        <f t="shared" si="51"/>
        <v>30.862741540415492</v>
      </c>
      <c r="L152" s="332"/>
      <c r="M152" s="204"/>
      <c r="N152" s="332"/>
      <c r="O152" s="204"/>
      <c r="P152" s="332"/>
      <c r="Q152" s="204"/>
      <c r="R152" s="332"/>
      <c r="S152" s="204"/>
      <c r="T152" s="332"/>
      <c r="U152" s="204"/>
      <c r="V152" s="204"/>
    </row>
    <row r="153" spans="1:22" ht="16.5" hidden="1" customHeight="1" outlineLevel="1" x14ac:dyDescent="0.25">
      <c r="B153" s="576"/>
      <c r="C153" s="276" t="s">
        <v>248</v>
      </c>
      <c r="D153" s="287"/>
      <c r="E153" s="278">
        <v>116.52245938719322</v>
      </c>
      <c r="F153" s="287"/>
      <c r="G153" s="279">
        <f t="shared" si="50"/>
        <v>1.0029852651727809</v>
      </c>
      <c r="H153" s="279"/>
      <c r="I153" s="279">
        <f t="shared" si="51"/>
        <v>0.17466323127391414</v>
      </c>
      <c r="L153" s="332"/>
      <c r="M153" s="204"/>
      <c r="N153" s="332"/>
      <c r="O153" s="204"/>
      <c r="P153" s="332"/>
      <c r="Q153" s="204"/>
      <c r="R153" s="332"/>
      <c r="S153" s="204"/>
      <c r="T153" s="332"/>
      <c r="U153" s="204"/>
      <c r="V153" s="204"/>
    </row>
    <row r="154" spans="1:22" s="334" customFormat="1" ht="16.5" customHeight="1" collapsed="1" x14ac:dyDescent="0.25">
      <c r="B154" s="629" t="s">
        <v>249</v>
      </c>
      <c r="C154" s="630"/>
      <c r="D154" s="198"/>
      <c r="E154" s="282">
        <f>SUM(E151:E153)</f>
        <v>27363.899474206268</v>
      </c>
      <c r="F154" s="282"/>
      <c r="G154" s="585">
        <f t="shared" ref="G154:I154" si="52">SUM(G151:G153)</f>
        <v>235.53903783560708</v>
      </c>
      <c r="H154" s="585"/>
      <c r="I154" s="585">
        <f t="shared" si="52"/>
        <v>41.017561142763945</v>
      </c>
      <c r="J154" s="238"/>
      <c r="L154" s="335"/>
      <c r="M154" s="238"/>
      <c r="N154" s="335"/>
      <c r="O154" s="238"/>
      <c r="P154" s="335"/>
      <c r="Q154" s="238"/>
      <c r="R154" s="335"/>
      <c r="S154" s="238"/>
      <c r="T154" s="335"/>
      <c r="U154" s="238"/>
      <c r="V154" s="238"/>
    </row>
    <row r="155" spans="1:22" ht="3.95" customHeight="1" x14ac:dyDescent="0.25">
      <c r="B155" s="214"/>
      <c r="C155" s="288"/>
      <c r="E155" s="250"/>
      <c r="G155" s="248"/>
      <c r="H155" s="248"/>
      <c r="I155" s="248"/>
      <c r="L155" s="300"/>
      <c r="M155" s="204"/>
      <c r="N155" s="300"/>
      <c r="O155" s="204"/>
      <c r="P155" s="300"/>
      <c r="Q155" s="204"/>
      <c r="R155" s="300"/>
      <c r="S155" s="204"/>
      <c r="T155" s="300"/>
      <c r="U155" s="204"/>
      <c r="V155" s="204"/>
    </row>
    <row r="156" spans="1:22" s="591" customFormat="1" ht="14.25" hidden="1" outlineLevel="2" x14ac:dyDescent="0.3">
      <c r="A156" s="588"/>
      <c r="B156" s="589"/>
      <c r="C156" s="583" t="s">
        <v>388</v>
      </c>
      <c r="D156" s="590"/>
      <c r="E156" s="593">
        <v>5.0905194467676687</v>
      </c>
      <c r="F156" s="590"/>
      <c r="G156" s="594">
        <f t="shared" ref="G156:G160" si="53">E156/$E$10</f>
        <v>4.3817441067027701E-2</v>
      </c>
      <c r="H156" s="593"/>
      <c r="I156" s="594">
        <f t="shared" ref="I156:I160" si="54">E156/$I$16</f>
        <v>7.6305167270856716E-3</v>
      </c>
      <c r="J156" s="584"/>
      <c r="L156" s="592"/>
      <c r="M156" s="584"/>
      <c r="N156" s="592"/>
      <c r="O156" s="584"/>
      <c r="P156" s="592"/>
      <c r="Q156" s="584"/>
      <c r="R156" s="592"/>
      <c r="S156" s="584"/>
      <c r="T156" s="592"/>
      <c r="U156" s="584"/>
      <c r="V156" s="584"/>
    </row>
    <row r="157" spans="1:22" s="591" customFormat="1" ht="14.25" hidden="1" outlineLevel="2" x14ac:dyDescent="0.3">
      <c r="A157" s="588"/>
      <c r="B157" s="589"/>
      <c r="C157" s="583" t="s">
        <v>389</v>
      </c>
      <c r="D157" s="590"/>
      <c r="E157" s="593">
        <v>24.735073393064418</v>
      </c>
      <c r="F157" s="590"/>
      <c r="G157" s="594">
        <f t="shared" si="53"/>
        <v>0.21291100682807604</v>
      </c>
      <c r="H157" s="593"/>
      <c r="I157" s="594">
        <f t="shared" si="54"/>
        <v>3.7077039631253167E-2</v>
      </c>
      <c r="J157" s="584"/>
      <c r="L157" s="592"/>
      <c r="M157" s="584"/>
      <c r="N157" s="592"/>
      <c r="O157" s="584"/>
      <c r="P157" s="592"/>
      <c r="Q157" s="584"/>
      <c r="R157" s="592"/>
      <c r="S157" s="584"/>
      <c r="T157" s="592"/>
      <c r="U157" s="584"/>
      <c r="V157" s="584"/>
    </row>
    <row r="158" spans="1:22" s="591" customFormat="1" ht="14.25" hidden="1" outlineLevel="2" x14ac:dyDescent="0.3">
      <c r="A158" s="588"/>
      <c r="B158" s="589"/>
      <c r="C158" s="583" t="s">
        <v>283</v>
      </c>
      <c r="D158" s="590"/>
      <c r="E158" s="593">
        <v>62.889351655184448</v>
      </c>
      <c r="F158" s="590"/>
      <c r="G158" s="594">
        <f t="shared" si="53"/>
        <v>0.54132991509233563</v>
      </c>
      <c r="H158" s="593"/>
      <c r="I158" s="594">
        <f>E158/$I$16</f>
        <v>9.426901415044521E-2</v>
      </c>
      <c r="J158" s="584"/>
      <c r="L158" s="592"/>
      <c r="M158" s="584"/>
      <c r="N158" s="592"/>
      <c r="O158" s="584"/>
      <c r="P158" s="592"/>
      <c r="Q158" s="584"/>
      <c r="R158" s="592"/>
      <c r="S158" s="584"/>
      <c r="T158" s="592"/>
      <c r="U158" s="584"/>
      <c r="V158" s="584"/>
    </row>
    <row r="159" spans="1:22" s="591" customFormat="1" ht="14.25" hidden="1" outlineLevel="2" x14ac:dyDescent="0.3">
      <c r="A159" s="588"/>
      <c r="B159" s="589"/>
      <c r="C159" s="583" t="s">
        <v>284</v>
      </c>
      <c r="D159" s="590"/>
      <c r="E159" s="593">
        <v>629.28041688877079</v>
      </c>
      <c r="F159" s="590"/>
      <c r="G159" s="594">
        <f t="shared" si="53"/>
        <v>5.4166294559913091</v>
      </c>
      <c r="H159" s="593"/>
      <c r="I159" s="594">
        <f t="shared" si="54"/>
        <v>0.94327009204260515</v>
      </c>
      <c r="J159" s="584"/>
      <c r="L159" s="592"/>
      <c r="M159" s="584"/>
      <c r="N159" s="592"/>
      <c r="O159" s="584"/>
      <c r="P159" s="592"/>
      <c r="Q159" s="584"/>
      <c r="R159" s="592"/>
      <c r="S159" s="584"/>
      <c r="T159" s="592"/>
      <c r="U159" s="584"/>
      <c r="V159" s="584"/>
    </row>
    <row r="160" spans="1:22" s="591" customFormat="1" ht="14.25" hidden="1" outlineLevel="2" x14ac:dyDescent="0.3">
      <c r="A160" s="588"/>
      <c r="B160" s="589"/>
      <c r="C160" s="583" t="s">
        <v>390</v>
      </c>
      <c r="D160" s="590"/>
      <c r="E160" s="593">
        <v>37.308787092300378</v>
      </c>
      <c r="F160" s="590"/>
      <c r="G160" s="594">
        <f t="shared" si="53"/>
        <v>0.32114121098922238</v>
      </c>
      <c r="H160" s="593"/>
      <c r="I160" s="594">
        <f t="shared" si="54"/>
        <v>5.5924611810655771E-2</v>
      </c>
      <c r="J160" s="584"/>
      <c r="L160" s="592"/>
      <c r="M160" s="584"/>
      <c r="N160" s="592"/>
      <c r="O160" s="584"/>
      <c r="P160" s="592"/>
      <c r="Q160" s="584"/>
      <c r="R160" s="592"/>
      <c r="S160" s="584"/>
      <c r="T160" s="592"/>
      <c r="U160" s="584"/>
      <c r="V160" s="584"/>
    </row>
    <row r="161" spans="2:22" ht="16.5" hidden="1" customHeight="1" outlineLevel="1" collapsed="1" x14ac:dyDescent="0.25">
      <c r="B161" s="576"/>
      <c r="C161" s="280" t="s">
        <v>250</v>
      </c>
      <c r="D161" s="287"/>
      <c r="E161" s="278">
        <f>SUM(E156:E160)</f>
        <v>759.30414847608768</v>
      </c>
      <c r="F161" s="278"/>
      <c r="G161" s="279">
        <f t="shared" ref="G161:I161" si="55">SUM(G156:G160)</f>
        <v>6.5358290299679709</v>
      </c>
      <c r="H161" s="279"/>
      <c r="I161" s="279">
        <f t="shared" si="55"/>
        <v>1.1381712743620449</v>
      </c>
      <c r="L161" s="332"/>
      <c r="M161" s="204"/>
      <c r="N161" s="332"/>
      <c r="O161" s="204"/>
      <c r="P161" s="332"/>
      <c r="Q161" s="204"/>
      <c r="R161" s="332"/>
      <c r="S161" s="204"/>
      <c r="T161" s="332"/>
      <c r="U161" s="204"/>
      <c r="V161" s="204"/>
    </row>
    <row r="162" spans="2:22" ht="16.5" hidden="1" customHeight="1" outlineLevel="1" x14ac:dyDescent="0.25">
      <c r="B162" s="576"/>
      <c r="C162" s="280" t="s">
        <v>167</v>
      </c>
      <c r="D162" s="287"/>
      <c r="E162" s="278">
        <v>1681.4866290361567</v>
      </c>
      <c r="F162" s="287"/>
      <c r="G162" s="279">
        <f>E162/$E$10</f>
        <v>14.473658738219834</v>
      </c>
      <c r="H162" s="279"/>
      <c r="I162" s="279">
        <f t="shared" ref="I162:I164" si="56">E162/$I$16</f>
        <v>2.5204916675798885</v>
      </c>
      <c r="L162" s="332"/>
      <c r="M162" s="204"/>
      <c r="N162" s="332"/>
      <c r="O162" s="204"/>
      <c r="P162" s="332"/>
      <c r="Q162" s="204"/>
      <c r="R162" s="332"/>
      <c r="S162" s="204"/>
      <c r="T162" s="332"/>
      <c r="U162" s="204"/>
      <c r="V162" s="204"/>
    </row>
    <row r="163" spans="2:22" ht="16.5" hidden="1" customHeight="1" outlineLevel="1" x14ac:dyDescent="0.25">
      <c r="B163" s="576"/>
      <c r="C163" s="280" t="s">
        <v>251</v>
      </c>
      <c r="D163" s="287"/>
      <c r="E163" s="278">
        <v>316.51152876934077</v>
      </c>
      <c r="F163" s="287"/>
      <c r="G163" s="279">
        <f t="shared" ref="G163" si="57">E163/$E$10</f>
        <v>2.7244224099156851</v>
      </c>
      <c r="H163" s="279"/>
      <c r="I163" s="279">
        <f t="shared" ref="I163" si="58">E163/$I$16</f>
        <v>0.47444009198775583</v>
      </c>
      <c r="L163" s="332"/>
      <c r="M163" s="204"/>
      <c r="N163" s="332"/>
      <c r="O163" s="204"/>
      <c r="P163" s="332"/>
      <c r="Q163" s="204"/>
      <c r="R163" s="332"/>
      <c r="S163" s="204"/>
      <c r="T163" s="332"/>
      <c r="U163" s="204"/>
      <c r="V163" s="204"/>
    </row>
    <row r="164" spans="2:22" ht="16.5" hidden="1" customHeight="1" outlineLevel="1" x14ac:dyDescent="0.25">
      <c r="B164" s="576"/>
      <c r="C164" s="280" t="s">
        <v>391</v>
      </c>
      <c r="D164" s="287"/>
      <c r="E164" s="278">
        <v>104.91629399357012</v>
      </c>
      <c r="F164" s="287"/>
      <c r="G164" s="279">
        <f t="shared" ref="G164" si="59">E164/$E$10</f>
        <v>0.90308338414329714</v>
      </c>
      <c r="H164" s="279"/>
      <c r="I164" s="279">
        <f t="shared" si="56"/>
        <v>0.15726598132733008</v>
      </c>
      <c r="L164" s="332"/>
      <c r="M164" s="204"/>
      <c r="N164" s="332"/>
      <c r="O164" s="204"/>
      <c r="P164" s="332"/>
      <c r="Q164" s="204"/>
      <c r="R164" s="332"/>
      <c r="S164" s="204"/>
      <c r="T164" s="332"/>
      <c r="U164" s="204"/>
      <c r="V164" s="204"/>
    </row>
    <row r="165" spans="2:22" s="334" customFormat="1" ht="16.5" customHeight="1" collapsed="1" x14ac:dyDescent="0.25">
      <c r="B165" s="635" t="s">
        <v>252</v>
      </c>
      <c r="C165" s="636"/>
      <c r="D165" s="198"/>
      <c r="E165" s="282">
        <f>SUM(E161:E164)</f>
        <v>2862.218600275155</v>
      </c>
      <c r="F165" s="282"/>
      <c r="G165" s="283">
        <f t="shared" ref="G165:I165" si="60">SUM(G161:G164)</f>
        <v>24.636993562246786</v>
      </c>
      <c r="H165" s="283"/>
      <c r="I165" s="283">
        <f t="shared" si="60"/>
        <v>4.2903690152570197</v>
      </c>
      <c r="J165" s="238"/>
      <c r="L165" s="335"/>
      <c r="M165" s="238"/>
      <c r="N165" s="335"/>
      <c r="O165" s="238"/>
      <c r="P165" s="335"/>
      <c r="Q165" s="238"/>
      <c r="R165" s="335"/>
      <c r="S165" s="238"/>
      <c r="T165" s="335"/>
      <c r="U165" s="238"/>
      <c r="V165" s="238"/>
    </row>
    <row r="166" spans="2:22" ht="3.95" customHeight="1" x14ac:dyDescent="0.25">
      <c r="B166" s="214"/>
      <c r="C166" s="288"/>
      <c r="E166" s="289"/>
      <c r="G166" s="290"/>
      <c r="H166" s="290"/>
      <c r="I166" s="290"/>
      <c r="L166" s="300"/>
      <c r="M166" s="204"/>
      <c r="N166" s="300"/>
      <c r="O166" s="204"/>
      <c r="P166" s="300"/>
      <c r="Q166" s="204"/>
      <c r="R166" s="300"/>
      <c r="S166" s="204"/>
      <c r="T166" s="300"/>
      <c r="U166" s="204"/>
      <c r="V166" s="204"/>
    </row>
    <row r="167" spans="2:22" ht="16.5" hidden="1" customHeight="1" outlineLevel="1" x14ac:dyDescent="0.25">
      <c r="B167" s="576"/>
      <c r="C167" s="276" t="s">
        <v>113</v>
      </c>
      <c r="D167" s="287"/>
      <c r="E167" s="278">
        <v>2296.9873773733639</v>
      </c>
      <c r="F167" s="287"/>
      <c r="G167" s="279">
        <f t="shared" ref="G167:G168" si="61">E167/$E$10</f>
        <v>19.771677545338225</v>
      </c>
      <c r="H167" s="279"/>
      <c r="I167" s="279">
        <f t="shared" ref="I167:I168" si="62">E167/$I$16</f>
        <v>3.4431065018485221</v>
      </c>
      <c r="L167" s="332"/>
      <c r="M167" s="204"/>
      <c r="N167" s="332"/>
      <c r="O167" s="204"/>
      <c r="P167" s="332"/>
      <c r="Q167" s="204"/>
      <c r="R167" s="332"/>
      <c r="S167" s="204"/>
      <c r="T167" s="332"/>
      <c r="U167" s="204"/>
      <c r="V167" s="204"/>
    </row>
    <row r="168" spans="2:22" ht="16.5" hidden="1" customHeight="1" outlineLevel="1" x14ac:dyDescent="0.25">
      <c r="B168" s="576"/>
      <c r="C168" s="276" t="s">
        <v>114</v>
      </c>
      <c r="D168" s="287"/>
      <c r="E168" s="278">
        <v>1004.6568375007473</v>
      </c>
      <c r="F168" s="287"/>
      <c r="G168" s="279">
        <f t="shared" si="61"/>
        <v>8.6477406147083435</v>
      </c>
      <c r="H168" s="279"/>
      <c r="I168" s="279">
        <f t="shared" si="62"/>
        <v>1.5059466688410674</v>
      </c>
      <c r="L168" s="332"/>
      <c r="M168" s="204"/>
      <c r="N168" s="332"/>
      <c r="O168" s="204"/>
      <c r="P168" s="332"/>
      <c r="Q168" s="204"/>
      <c r="R168" s="332"/>
      <c r="S168" s="204"/>
      <c r="T168" s="332"/>
      <c r="U168" s="204"/>
      <c r="V168" s="204"/>
    </row>
    <row r="169" spans="2:22" s="334" customFormat="1" ht="16.5" customHeight="1" collapsed="1" x14ac:dyDescent="0.25">
      <c r="B169" s="629" t="s">
        <v>253</v>
      </c>
      <c r="C169" s="630"/>
      <c r="D169" s="198"/>
      <c r="E169" s="282">
        <f>SUM(E167:E168)</f>
        <v>3301.6442148741112</v>
      </c>
      <c r="F169" s="282"/>
      <c r="G169" s="283">
        <f t="shared" ref="G169:I169" si="63">SUM(G167:G168)</f>
        <v>28.419418160046568</v>
      </c>
      <c r="H169" s="283"/>
      <c r="I169" s="283">
        <f t="shared" si="63"/>
        <v>4.9490531706895897</v>
      </c>
      <c r="J169" s="238"/>
      <c r="L169" s="335"/>
      <c r="M169" s="238"/>
      <c r="N169" s="335"/>
      <c r="O169" s="238"/>
      <c r="P169" s="335"/>
      <c r="Q169" s="238"/>
      <c r="R169" s="335"/>
      <c r="S169" s="238"/>
      <c r="T169" s="335"/>
      <c r="U169" s="238"/>
      <c r="V169" s="238"/>
    </row>
    <row r="170" spans="2:22" ht="3.95" customHeight="1" x14ac:dyDescent="0.25">
      <c r="B170" s="291"/>
      <c r="C170" s="292"/>
      <c r="D170" s="291"/>
      <c r="E170" s="293"/>
      <c r="F170" s="291"/>
      <c r="G170" s="293"/>
      <c r="H170" s="293"/>
      <c r="I170" s="293"/>
      <c r="K170" s="204"/>
      <c r="L170" s="300"/>
      <c r="M170" s="204"/>
      <c r="N170" s="300"/>
      <c r="O170" s="204"/>
      <c r="P170" s="300"/>
      <c r="Q170" s="204"/>
      <c r="R170" s="300"/>
      <c r="S170" s="204"/>
      <c r="T170" s="300"/>
      <c r="U170" s="204"/>
      <c r="V170" s="204"/>
    </row>
    <row r="171" spans="2:22" s="334" customFormat="1" ht="16.5" customHeight="1" x14ac:dyDescent="0.2">
      <c r="B171" s="634" t="s">
        <v>115</v>
      </c>
      <c r="C171" s="634"/>
      <c r="D171" s="294"/>
      <c r="E171" s="295">
        <f>E169+E165+E154+E149+E146+E131+E127+E122+E117+E112+E105+E101+E86+E74</f>
        <v>146551.64103616288</v>
      </c>
      <c r="F171" s="295"/>
      <c r="G171" s="296">
        <f>G169+G165+G154+G149+G146+G131+G127+G122+G117+G112+G105+G101+G86+G74</f>
        <v>1261.466135534703</v>
      </c>
      <c r="H171" s="296"/>
      <c r="I171" s="296">
        <f>I169+I165+I154+I149+I146+I131+I127+I122+I117+I112+I105+I101+I86+I74</f>
        <v>219.67596038128511</v>
      </c>
      <c r="J171" s="238"/>
      <c r="L171" s="335"/>
      <c r="M171" s="238"/>
      <c r="N171" s="335"/>
      <c r="O171" s="238"/>
      <c r="P171" s="335"/>
      <c r="Q171" s="238"/>
      <c r="R171" s="335"/>
      <c r="S171" s="238"/>
      <c r="T171" s="335"/>
      <c r="U171" s="238"/>
      <c r="V171" s="238"/>
    </row>
    <row r="172" spans="2:22" ht="3.95" customHeight="1" x14ac:dyDescent="0.25">
      <c r="B172" s="253"/>
      <c r="C172" s="253"/>
      <c r="D172" s="268"/>
      <c r="E172" s="297"/>
      <c r="F172" s="268"/>
      <c r="G172" s="297"/>
      <c r="H172" s="297"/>
      <c r="I172" s="297"/>
      <c r="L172" s="300"/>
      <c r="M172" s="204"/>
      <c r="N172" s="300"/>
      <c r="O172" s="204"/>
      <c r="P172" s="300"/>
      <c r="Q172" s="204"/>
      <c r="R172" s="300"/>
      <c r="S172" s="204"/>
      <c r="T172" s="300"/>
      <c r="U172" s="204"/>
      <c r="V172" s="204"/>
    </row>
    <row r="173" spans="2:22" ht="14.25" customHeight="1" x14ac:dyDescent="0.25">
      <c r="B173" s="270" t="s">
        <v>116</v>
      </c>
      <c r="C173" s="270"/>
      <c r="D173" s="298"/>
      <c r="E173" s="299"/>
      <c r="F173" s="298"/>
      <c r="G173" s="299"/>
      <c r="H173" s="299"/>
      <c r="I173" s="299"/>
      <c r="L173" s="300"/>
      <c r="M173" s="204"/>
      <c r="N173" s="300"/>
      <c r="O173" s="204"/>
      <c r="P173" s="300"/>
      <c r="Q173" s="204"/>
      <c r="R173" s="300"/>
      <c r="S173" s="204"/>
      <c r="T173" s="300"/>
      <c r="U173" s="204"/>
      <c r="V173" s="204"/>
    </row>
    <row r="174" spans="2:22" ht="3.95" customHeight="1" x14ac:dyDescent="0.25">
      <c r="B174" s="204"/>
      <c r="C174" s="288"/>
      <c r="E174" s="300"/>
      <c r="G174" s="300"/>
      <c r="H174" s="300"/>
      <c r="I174" s="300"/>
      <c r="L174" s="300"/>
      <c r="M174" s="204"/>
      <c r="N174" s="300"/>
      <c r="O174" s="204"/>
      <c r="P174" s="300"/>
      <c r="Q174" s="204"/>
      <c r="R174" s="300"/>
      <c r="S174" s="204"/>
      <c r="T174" s="300"/>
      <c r="U174" s="204"/>
      <c r="V174" s="204"/>
    </row>
    <row r="175" spans="2:22" ht="16.5" hidden="1" customHeight="1" outlineLevel="1" x14ac:dyDescent="0.25">
      <c r="B175" s="576"/>
      <c r="C175" s="280" t="s">
        <v>117</v>
      </c>
      <c r="D175" s="287"/>
      <c r="E175" s="278">
        <v>5428.1289409139172</v>
      </c>
      <c r="F175" s="287"/>
      <c r="G175" s="279">
        <f>E175/$E$10</f>
        <v>46.723467508556276</v>
      </c>
      <c r="H175" s="279"/>
      <c r="I175" s="279">
        <f t="shared" ref="I175" si="64">E175/$I$16</f>
        <v>8.1365819566255873</v>
      </c>
      <c r="L175" s="332"/>
      <c r="M175" s="204"/>
      <c r="N175" s="332"/>
      <c r="O175" s="204"/>
      <c r="P175" s="332"/>
      <c r="Q175" s="204"/>
      <c r="R175" s="332"/>
      <c r="S175" s="204"/>
      <c r="T175" s="332"/>
      <c r="U175" s="204"/>
      <c r="V175" s="204"/>
    </row>
    <row r="176" spans="2:22" ht="16.5" hidden="1" customHeight="1" outlineLevel="1" x14ac:dyDescent="0.25">
      <c r="B176" s="576"/>
      <c r="C176" s="280" t="s">
        <v>254</v>
      </c>
      <c r="D176" s="287"/>
      <c r="E176" s="278">
        <v>1719.8555000409167</v>
      </c>
      <c r="F176" s="287"/>
      <c r="G176" s="279">
        <f t="shared" ref="G176" si="65">E176/$E$10</f>
        <v>14.803924787026894</v>
      </c>
      <c r="H176" s="279"/>
      <c r="I176" s="279">
        <f>E176/$I$16</f>
        <v>2.5780053093727937</v>
      </c>
      <c r="L176" s="332"/>
      <c r="M176" s="204"/>
      <c r="N176" s="332"/>
      <c r="O176" s="204"/>
      <c r="P176" s="332"/>
      <c r="Q176" s="204"/>
      <c r="R176" s="332"/>
      <c r="S176" s="204"/>
      <c r="T176" s="332"/>
      <c r="U176" s="204"/>
      <c r="V176" s="204"/>
    </row>
    <row r="177" spans="2:22" ht="16.5" customHeight="1" collapsed="1" x14ac:dyDescent="0.25">
      <c r="B177" s="629" t="s">
        <v>255</v>
      </c>
      <c r="C177" s="630"/>
      <c r="E177" s="282">
        <f>SUM(E175:E176)</f>
        <v>7147.9844409548341</v>
      </c>
      <c r="F177" s="282"/>
      <c r="G177" s="283">
        <f t="shared" ref="G177:I177" si="66">SUM(G175:G176)</f>
        <v>61.527392295583169</v>
      </c>
      <c r="H177" s="283"/>
      <c r="I177" s="283">
        <f t="shared" si="66"/>
        <v>10.714587265998381</v>
      </c>
      <c r="L177" s="332"/>
      <c r="M177" s="204"/>
      <c r="N177" s="332"/>
      <c r="O177" s="204"/>
      <c r="P177" s="332"/>
      <c r="Q177" s="204"/>
      <c r="R177" s="332"/>
      <c r="S177" s="204"/>
      <c r="T177" s="332"/>
      <c r="U177" s="204"/>
      <c r="V177" s="204"/>
    </row>
    <row r="178" spans="2:22" ht="3.95" customHeight="1" x14ac:dyDescent="0.25">
      <c r="B178" s="204"/>
      <c r="C178" s="288"/>
      <c r="E178" s="261"/>
      <c r="G178" s="300"/>
      <c r="H178" s="300"/>
      <c r="I178" s="300"/>
      <c r="L178" s="300"/>
      <c r="M178" s="204"/>
      <c r="N178" s="300"/>
      <c r="O178" s="204"/>
      <c r="P178" s="300"/>
      <c r="Q178" s="204"/>
      <c r="R178" s="300"/>
      <c r="S178" s="204"/>
      <c r="T178" s="300"/>
      <c r="U178" s="204"/>
      <c r="V178" s="204"/>
    </row>
    <row r="179" spans="2:22" ht="16.5" hidden="1" customHeight="1" outlineLevel="1" x14ac:dyDescent="0.25">
      <c r="B179" s="204"/>
      <c r="C179" s="276" t="s">
        <v>118</v>
      </c>
      <c r="D179" s="287"/>
      <c r="E179" s="278">
        <v>4686.4019642312705</v>
      </c>
      <c r="F179" s="287"/>
      <c r="G179" s="279">
        <f>E179/$E$10</f>
        <v>40.338936729628912</v>
      </c>
      <c r="H179" s="279"/>
      <c r="I179" s="279">
        <f t="shared" ref="I179:I180" si="67">E179/$I$16</f>
        <v>7.0247582691428878</v>
      </c>
      <c r="L179" s="332"/>
      <c r="M179" s="204"/>
      <c r="N179" s="332"/>
      <c r="O179" s="204"/>
      <c r="P179" s="332"/>
      <c r="Q179" s="204"/>
      <c r="R179" s="332"/>
      <c r="S179" s="204"/>
      <c r="T179" s="332"/>
      <c r="U179" s="204"/>
      <c r="V179" s="204"/>
    </row>
    <row r="180" spans="2:22" ht="16.5" hidden="1" customHeight="1" outlineLevel="1" x14ac:dyDescent="0.25">
      <c r="B180" s="204"/>
      <c r="C180" s="276" t="s">
        <v>119</v>
      </c>
      <c r="D180" s="287"/>
      <c r="E180" s="278">
        <v>875.80070737454673</v>
      </c>
      <c r="F180" s="287"/>
      <c r="G180" s="279">
        <f>E180/$E$10</f>
        <v>7.5385913526393846</v>
      </c>
      <c r="H180" s="279"/>
      <c r="I180" s="279">
        <f t="shared" si="67"/>
        <v>1.3127956816780915</v>
      </c>
      <c r="L180" s="332"/>
      <c r="M180" s="204"/>
      <c r="N180" s="332"/>
      <c r="O180" s="204"/>
      <c r="P180" s="332"/>
      <c r="Q180" s="204"/>
      <c r="R180" s="332"/>
      <c r="S180" s="204"/>
      <c r="T180" s="332"/>
      <c r="U180" s="204"/>
      <c r="V180" s="204"/>
    </row>
    <row r="181" spans="2:22" ht="16.5" customHeight="1" collapsed="1" x14ac:dyDescent="0.25">
      <c r="B181" s="204" t="s">
        <v>46</v>
      </c>
      <c r="C181" s="288"/>
      <c r="E181" s="282">
        <f>SUM(E179:E180)</f>
        <v>5562.2026716058172</v>
      </c>
      <c r="G181" s="283">
        <f>SUM(G179:G180)</f>
        <v>47.877528082268299</v>
      </c>
      <c r="H181" s="283"/>
      <c r="I181" s="283">
        <f>SUM(I179:I180)</f>
        <v>8.3375539508209791</v>
      </c>
      <c r="L181" s="332"/>
      <c r="M181" s="204"/>
      <c r="N181" s="332"/>
      <c r="O181" s="204"/>
      <c r="P181" s="332"/>
      <c r="Q181" s="204"/>
      <c r="R181" s="332"/>
      <c r="S181" s="204"/>
      <c r="T181" s="332"/>
      <c r="U181" s="204"/>
      <c r="V181" s="204"/>
    </row>
    <row r="182" spans="2:22" ht="3.95" customHeight="1" x14ac:dyDescent="0.25">
      <c r="B182" s="204"/>
      <c r="C182" s="288"/>
      <c r="E182" s="282"/>
      <c r="G182" s="283"/>
      <c r="H182" s="283"/>
      <c r="I182" s="283"/>
      <c r="L182" s="332"/>
      <c r="M182" s="204"/>
      <c r="N182" s="332"/>
      <c r="O182" s="204"/>
      <c r="P182" s="332"/>
      <c r="Q182" s="204"/>
      <c r="R182" s="332"/>
      <c r="S182" s="204"/>
      <c r="T182" s="332"/>
      <c r="U182" s="204"/>
      <c r="V182" s="204"/>
    </row>
    <row r="183" spans="2:22" ht="16.5" hidden="1" customHeight="1" outlineLevel="1" x14ac:dyDescent="0.25">
      <c r="B183" s="204"/>
      <c r="C183" s="276" t="s">
        <v>392</v>
      </c>
      <c r="D183" s="287"/>
      <c r="E183" s="278">
        <v>5588.8552622907382</v>
      </c>
      <c r="F183" s="287"/>
      <c r="G183" s="279">
        <f>E183/$E$10</f>
        <v>48.106944418623058</v>
      </c>
      <c r="H183" s="279"/>
      <c r="I183" s="279">
        <f t="shared" ref="I183:I184" si="68">E183/$I$16</f>
        <v>8.3775052841118463</v>
      </c>
      <c r="L183" s="332"/>
      <c r="M183" s="204"/>
      <c r="N183" s="332"/>
      <c r="O183" s="204"/>
      <c r="P183" s="332"/>
      <c r="Q183" s="204"/>
      <c r="R183" s="332"/>
      <c r="S183" s="204"/>
      <c r="T183" s="332"/>
      <c r="U183" s="204"/>
      <c r="V183" s="204"/>
    </row>
    <row r="184" spans="2:22" ht="16.5" hidden="1" customHeight="1" outlineLevel="1" x14ac:dyDescent="0.25">
      <c r="B184" s="204"/>
      <c r="C184" s="276" t="s">
        <v>51</v>
      </c>
      <c r="D184" s="287"/>
      <c r="E184" s="278">
        <v>-4211.9816141255415</v>
      </c>
      <c r="F184" s="287"/>
      <c r="G184" s="279">
        <f>E184/$E$10</f>
        <v>-36.255289481221652</v>
      </c>
      <c r="H184" s="279"/>
      <c r="I184" s="279">
        <f t="shared" si="68"/>
        <v>-6.3136181870732182</v>
      </c>
      <c r="L184" s="332"/>
      <c r="M184" s="204"/>
      <c r="N184" s="332"/>
      <c r="O184" s="204"/>
      <c r="P184" s="332"/>
      <c r="Q184" s="204"/>
      <c r="R184" s="332"/>
      <c r="S184" s="204"/>
      <c r="T184" s="332"/>
      <c r="U184" s="204"/>
      <c r="V184" s="204"/>
    </row>
    <row r="185" spans="2:22" ht="16.5" customHeight="1" collapsed="1" x14ac:dyDescent="0.25">
      <c r="B185" s="204" t="s">
        <v>28</v>
      </c>
      <c r="C185" s="288"/>
      <c r="E185" s="282">
        <f>E183+E184</f>
        <v>1376.8736481651968</v>
      </c>
      <c r="F185" s="282"/>
      <c r="G185" s="283">
        <f t="shared" ref="G185:I185" si="69">G183+G184</f>
        <v>11.851654937401406</v>
      </c>
      <c r="H185" s="283"/>
      <c r="I185" s="283">
        <f t="shared" si="69"/>
        <v>2.063887097038628</v>
      </c>
      <c r="L185" s="332"/>
      <c r="M185" s="204"/>
      <c r="N185" s="332"/>
      <c r="O185" s="204"/>
      <c r="P185" s="332"/>
      <c r="Q185" s="204"/>
      <c r="R185" s="332"/>
      <c r="S185" s="204"/>
      <c r="T185" s="332"/>
      <c r="U185" s="204"/>
      <c r="V185" s="204"/>
    </row>
    <row r="186" spans="2:22" ht="3.95" customHeight="1" x14ac:dyDescent="0.25">
      <c r="B186" s="204"/>
      <c r="C186" s="288"/>
      <c r="E186" s="301"/>
      <c r="G186" s="275"/>
      <c r="H186" s="275"/>
      <c r="I186" s="275"/>
      <c r="L186" s="300"/>
      <c r="M186" s="204"/>
      <c r="N186" s="300"/>
      <c r="O186" s="204"/>
      <c r="P186" s="300"/>
      <c r="Q186" s="204"/>
      <c r="R186" s="300"/>
      <c r="S186" s="204"/>
      <c r="T186" s="300"/>
      <c r="U186" s="204"/>
      <c r="V186" s="204"/>
    </row>
    <row r="187" spans="2:22" ht="16.5" customHeight="1" x14ac:dyDescent="0.25">
      <c r="B187" s="204" t="s">
        <v>29</v>
      </c>
      <c r="C187" s="288"/>
      <c r="E187" s="282">
        <v>10189.493278768472</v>
      </c>
      <c r="G187" s="283">
        <f>E187/$E$10</f>
        <v>87.707654575175539</v>
      </c>
      <c r="H187" s="283"/>
      <c r="I187" s="283">
        <f>E187/$I$16</f>
        <v>15.273706292103359</v>
      </c>
      <c r="L187" s="332"/>
      <c r="M187" s="204"/>
      <c r="N187" s="332"/>
      <c r="O187" s="204"/>
      <c r="P187" s="332"/>
      <c r="Q187" s="204"/>
      <c r="R187" s="332"/>
      <c r="S187" s="204"/>
      <c r="T187" s="332"/>
      <c r="U187" s="204"/>
      <c r="V187" s="204"/>
    </row>
    <row r="188" spans="2:22" ht="3.95" customHeight="1" x14ac:dyDescent="0.25">
      <c r="B188" s="204"/>
      <c r="C188" s="288"/>
      <c r="E188" s="301"/>
      <c r="G188" s="275"/>
      <c r="H188" s="275"/>
      <c r="I188" s="275"/>
      <c r="L188" s="300"/>
      <c r="M188" s="204"/>
      <c r="N188" s="300"/>
      <c r="O188" s="204"/>
      <c r="P188" s="300"/>
      <c r="Q188" s="204"/>
      <c r="R188" s="300"/>
      <c r="S188" s="204"/>
      <c r="T188" s="300"/>
      <c r="U188" s="204"/>
      <c r="V188" s="204"/>
    </row>
    <row r="189" spans="2:22" ht="16.5" hidden="1" customHeight="1" outlineLevel="1" x14ac:dyDescent="0.25">
      <c r="B189" s="204"/>
      <c r="C189" s="276" t="s">
        <v>256</v>
      </c>
      <c r="D189" s="287"/>
      <c r="E189" s="278">
        <v>1118.7273887124427</v>
      </c>
      <c r="F189" s="287"/>
      <c r="G189" s="279">
        <f>E189/$E$10</f>
        <v>9.6296206973736975</v>
      </c>
      <c r="H189" s="279"/>
      <c r="I189" s="279">
        <f>E189/$I$16</f>
        <v>1.6769345725689304</v>
      </c>
      <c r="L189" s="332"/>
      <c r="M189" s="204"/>
      <c r="N189" s="332"/>
      <c r="O189" s="204"/>
      <c r="P189" s="332"/>
      <c r="Q189" s="204"/>
      <c r="R189" s="332"/>
      <c r="S189" s="204"/>
      <c r="T189" s="332"/>
      <c r="U189" s="204"/>
      <c r="V189" s="204"/>
    </row>
    <row r="190" spans="2:22" ht="16.5" hidden="1" customHeight="1" outlineLevel="1" x14ac:dyDescent="0.25">
      <c r="B190" s="204"/>
      <c r="C190" s="276" t="s">
        <v>257</v>
      </c>
      <c r="D190" s="287"/>
      <c r="E190" s="278">
        <v>2896.9525292051499</v>
      </c>
      <c r="F190" s="287"/>
      <c r="G190" s="279">
        <f t="shared" ref="G190:G192" si="70">E190/$E$10</f>
        <v>24.935971279517421</v>
      </c>
      <c r="H190" s="279"/>
      <c r="I190" s="279">
        <f t="shared" ref="I190:I192" si="71">E190/$I$16</f>
        <v>4.3424340016438254</v>
      </c>
      <c r="L190" s="332"/>
      <c r="M190" s="204"/>
      <c r="N190" s="332"/>
      <c r="O190" s="204"/>
      <c r="P190" s="332"/>
      <c r="Q190" s="204"/>
      <c r="R190" s="332"/>
      <c r="S190" s="204"/>
      <c r="T190" s="332"/>
      <c r="U190" s="204"/>
      <c r="V190" s="204"/>
    </row>
    <row r="191" spans="2:22" ht="16.5" hidden="1" customHeight="1" outlineLevel="1" x14ac:dyDescent="0.25">
      <c r="B191" s="204"/>
      <c r="C191" s="276" t="s">
        <v>258</v>
      </c>
      <c r="D191" s="287"/>
      <c r="E191" s="278">
        <v>409.22856059110285</v>
      </c>
      <c r="F191" s="287"/>
      <c r="G191" s="279">
        <f t="shared" si="70"/>
        <v>3.5224987398940408</v>
      </c>
      <c r="H191" s="279"/>
      <c r="I191" s="279">
        <f t="shared" si="71"/>
        <v>0.61341979132883551</v>
      </c>
      <c r="L191" s="332"/>
      <c r="M191" s="204"/>
      <c r="N191" s="332"/>
      <c r="O191" s="204"/>
      <c r="P191" s="332"/>
      <c r="Q191" s="204"/>
      <c r="R191" s="332"/>
      <c r="S191" s="204"/>
      <c r="T191" s="332"/>
      <c r="U191" s="204"/>
      <c r="V191" s="204"/>
    </row>
    <row r="192" spans="2:22" ht="16.5" hidden="1" customHeight="1" outlineLevel="1" x14ac:dyDescent="0.25">
      <c r="B192" s="204"/>
      <c r="C192" s="276" t="s">
        <v>259</v>
      </c>
      <c r="D192" s="287"/>
      <c r="E192" s="278">
        <v>2142.1558041220319</v>
      </c>
      <c r="F192" s="287"/>
      <c r="G192" s="279">
        <f t="shared" si="70"/>
        <v>18.438940600277881</v>
      </c>
      <c r="H192" s="279"/>
      <c r="I192" s="279">
        <f t="shared" si="71"/>
        <v>3.2110192027172983</v>
      </c>
      <c r="L192" s="332"/>
      <c r="M192" s="204"/>
      <c r="N192" s="332"/>
      <c r="O192" s="204"/>
      <c r="P192" s="332"/>
      <c r="Q192" s="204"/>
      <c r="R192" s="332"/>
      <c r="S192" s="204"/>
      <c r="T192" s="332"/>
      <c r="U192" s="204"/>
      <c r="V192" s="204"/>
    </row>
    <row r="193" spans="2:22" ht="16.5" customHeight="1" collapsed="1" x14ac:dyDescent="0.25">
      <c r="B193" s="204" t="s">
        <v>30</v>
      </c>
      <c r="C193" s="288"/>
      <c r="E193" s="282">
        <f>SUM(E189:E192)</f>
        <v>6567.0642826307267</v>
      </c>
      <c r="F193" s="282"/>
      <c r="G193" s="585">
        <f>SUM(G189:G192)</f>
        <v>56.527031317063042</v>
      </c>
      <c r="H193" s="585"/>
      <c r="I193" s="585">
        <f t="shared" ref="I193" si="72">SUM(I189:I192)</f>
        <v>9.8438075682588888</v>
      </c>
      <c r="L193" s="332"/>
      <c r="M193" s="204"/>
      <c r="N193" s="332"/>
      <c r="O193" s="204"/>
      <c r="P193" s="332"/>
      <c r="Q193" s="204"/>
      <c r="R193" s="332"/>
      <c r="S193" s="204"/>
      <c r="T193" s="332"/>
      <c r="U193" s="204"/>
      <c r="V193" s="204"/>
    </row>
    <row r="194" spans="2:22" ht="3.95" customHeight="1" x14ac:dyDescent="0.25">
      <c r="B194" s="291"/>
      <c r="C194" s="292"/>
      <c r="D194" s="291"/>
      <c r="E194" s="293"/>
      <c r="F194" s="291"/>
      <c r="G194" s="293"/>
      <c r="H194" s="293"/>
      <c r="I194" s="293"/>
      <c r="K194" s="204"/>
      <c r="L194" s="300"/>
      <c r="M194" s="204"/>
      <c r="N194" s="300"/>
      <c r="O194" s="204"/>
      <c r="P194" s="300"/>
      <c r="Q194" s="204"/>
      <c r="R194" s="300"/>
      <c r="S194" s="204"/>
      <c r="T194" s="300"/>
      <c r="U194" s="204"/>
      <c r="V194" s="204"/>
    </row>
    <row r="195" spans="2:22" ht="16.5" customHeight="1" x14ac:dyDescent="0.25">
      <c r="B195" s="302" t="s">
        <v>120</v>
      </c>
      <c r="C195" s="302"/>
      <c r="D195" s="303"/>
      <c r="E195" s="304">
        <f>E177+E181+E185+E187+E193</f>
        <v>30843.61832212505</v>
      </c>
      <c r="F195" s="304"/>
      <c r="G195" s="304">
        <f t="shared" ref="G195:I195" si="73">G177+G181+G185+G187+G193</f>
        <v>265.49126120749145</v>
      </c>
      <c r="H195" s="304"/>
      <c r="I195" s="304">
        <f t="shared" si="73"/>
        <v>46.233542174220233</v>
      </c>
      <c r="K195" s="204"/>
      <c r="L195" s="335"/>
      <c r="M195" s="204"/>
      <c r="N195" s="335"/>
      <c r="O195" s="204"/>
      <c r="P195" s="335"/>
      <c r="Q195" s="204"/>
      <c r="R195" s="335"/>
      <c r="S195" s="204"/>
      <c r="T195" s="335"/>
      <c r="U195" s="204"/>
      <c r="V195" s="204"/>
    </row>
    <row r="196" spans="2:22" ht="4.5" customHeight="1" x14ac:dyDescent="0.25">
      <c r="B196" s="204"/>
      <c r="C196" s="204"/>
      <c r="E196" s="275"/>
      <c r="G196" s="275"/>
      <c r="H196" s="275"/>
      <c r="I196" s="275"/>
      <c r="L196" s="300"/>
      <c r="M196" s="204"/>
      <c r="N196" s="300"/>
      <c r="O196" s="204"/>
      <c r="P196" s="300"/>
      <c r="Q196" s="204"/>
      <c r="R196" s="300"/>
      <c r="S196" s="204"/>
      <c r="T196" s="300"/>
      <c r="U196" s="204"/>
      <c r="V196" s="204"/>
    </row>
    <row r="197" spans="2:22" ht="16.5" hidden="1" customHeight="1" outlineLevel="2" x14ac:dyDescent="0.3">
      <c r="B197" s="204"/>
      <c r="C197" s="583" t="s">
        <v>260</v>
      </c>
      <c r="D197" s="595"/>
      <c r="E197" s="593">
        <v>12258.403016670098</v>
      </c>
      <c r="F197" s="595"/>
      <c r="G197" s="594">
        <f>E197/$E$10</f>
        <v>105.51611822244971</v>
      </c>
      <c r="H197" s="594"/>
      <c r="I197" s="594">
        <f t="shared" ref="I197:I203" si="74">E197/$I$16</f>
        <v>18.374932115317328</v>
      </c>
      <c r="L197" s="332"/>
      <c r="M197" s="204"/>
      <c r="N197" s="332"/>
      <c r="O197" s="204"/>
      <c r="P197" s="332"/>
      <c r="Q197" s="204"/>
      <c r="R197" s="332"/>
      <c r="S197" s="204"/>
      <c r="T197" s="332"/>
      <c r="U197" s="204"/>
      <c r="V197" s="204"/>
    </row>
    <row r="198" spans="2:22" ht="16.5" hidden="1" customHeight="1" outlineLevel="2" x14ac:dyDescent="0.3">
      <c r="B198" s="204"/>
      <c r="C198" s="583" t="s">
        <v>261</v>
      </c>
      <c r="D198" s="595"/>
      <c r="E198" s="593">
        <v>1959.416730975835</v>
      </c>
      <c r="F198" s="595"/>
      <c r="G198" s="594">
        <f t="shared" ref="G198:G203" si="75">E198/$E$10</f>
        <v>16.865985491873165</v>
      </c>
      <c r="H198" s="594"/>
      <c r="I198" s="594">
        <f t="shared" si="74"/>
        <v>2.9370995037719214</v>
      </c>
      <c r="L198" s="332"/>
      <c r="M198" s="204"/>
      <c r="N198" s="332"/>
      <c r="O198" s="204"/>
      <c r="P198" s="332"/>
      <c r="Q198" s="204"/>
      <c r="R198" s="332"/>
      <c r="S198" s="204"/>
      <c r="T198" s="332"/>
      <c r="U198" s="204"/>
      <c r="V198" s="204"/>
    </row>
    <row r="199" spans="2:22" ht="16.5" hidden="1" customHeight="1" outlineLevel="2" x14ac:dyDescent="0.3">
      <c r="B199" s="204"/>
      <c r="C199" s="583" t="s">
        <v>262</v>
      </c>
      <c r="D199" s="595"/>
      <c r="E199" s="593">
        <v>3310.4640866001632</v>
      </c>
      <c r="F199" s="595"/>
      <c r="G199" s="594">
        <f t="shared" si="75"/>
        <v>28.495336583228397</v>
      </c>
      <c r="H199" s="594"/>
      <c r="I199" s="594">
        <f t="shared" si="74"/>
        <v>4.9622738605308045</v>
      </c>
      <c r="L199" s="332"/>
      <c r="M199" s="204"/>
      <c r="N199" s="332"/>
      <c r="O199" s="204"/>
      <c r="P199" s="332"/>
      <c r="Q199" s="204"/>
      <c r="R199" s="332"/>
      <c r="S199" s="204"/>
      <c r="T199" s="332"/>
      <c r="U199" s="204"/>
      <c r="V199" s="204"/>
    </row>
    <row r="200" spans="2:22" ht="16.5" hidden="1" customHeight="1" outlineLevel="2" x14ac:dyDescent="0.3">
      <c r="B200" s="204"/>
      <c r="C200" s="583" t="s">
        <v>263</v>
      </c>
      <c r="D200" s="595"/>
      <c r="E200" s="593">
        <v>84.90253514917849</v>
      </c>
      <c r="F200" s="595"/>
      <c r="G200" s="594">
        <f t="shared" si="75"/>
        <v>0.7308118295673347</v>
      </c>
      <c r="H200" s="594"/>
      <c r="I200" s="594">
        <f t="shared" si="74"/>
        <v>0.12726603275018458</v>
      </c>
      <c r="L200" s="332"/>
      <c r="M200" s="204"/>
      <c r="N200" s="332"/>
      <c r="O200" s="204"/>
      <c r="P200" s="332"/>
      <c r="Q200" s="204"/>
      <c r="R200" s="332"/>
      <c r="S200" s="204"/>
      <c r="T200" s="332"/>
      <c r="U200" s="204"/>
      <c r="V200" s="204"/>
    </row>
    <row r="201" spans="2:22" ht="16.5" hidden="1" customHeight="1" outlineLevel="2" x14ac:dyDescent="0.3">
      <c r="B201" s="204"/>
      <c r="C201" s="583" t="s">
        <v>393</v>
      </c>
      <c r="D201" s="595"/>
      <c r="E201" s="593">
        <v>4606.8281993902456</v>
      </c>
      <c r="F201" s="595"/>
      <c r="G201" s="594">
        <f t="shared" si="75"/>
        <v>39.653993122622929</v>
      </c>
      <c r="H201" s="594"/>
      <c r="I201" s="594">
        <f t="shared" si="74"/>
        <v>6.9054798831144897</v>
      </c>
      <c r="L201" s="332"/>
      <c r="M201" s="204"/>
      <c r="N201" s="332"/>
      <c r="O201" s="204"/>
      <c r="P201" s="332"/>
      <c r="Q201" s="204"/>
      <c r="R201" s="332"/>
      <c r="S201" s="204"/>
      <c r="T201" s="332"/>
      <c r="U201" s="204"/>
      <c r="V201" s="204"/>
    </row>
    <row r="202" spans="2:22" ht="16.5" hidden="1" customHeight="1" outlineLevel="2" x14ac:dyDescent="0.3">
      <c r="B202" s="204"/>
      <c r="C202" s="583" t="s">
        <v>264</v>
      </c>
      <c r="D202" s="595"/>
      <c r="E202" s="593">
        <v>359.06899311766426</v>
      </c>
      <c r="F202" s="595"/>
      <c r="G202" s="594">
        <f t="shared" si="75"/>
        <v>3.0907424300128215</v>
      </c>
      <c r="H202" s="594"/>
      <c r="I202" s="594">
        <f t="shared" si="74"/>
        <v>0.53823229374006065</v>
      </c>
      <c r="L202" s="332"/>
      <c r="M202" s="204"/>
      <c r="N202" s="332"/>
      <c r="O202" s="204"/>
      <c r="P202" s="332"/>
      <c r="Q202" s="204"/>
      <c r="R202" s="332"/>
      <c r="S202" s="204"/>
      <c r="T202" s="332"/>
      <c r="U202" s="204"/>
      <c r="V202" s="204"/>
    </row>
    <row r="203" spans="2:22" ht="16.5" hidden="1" customHeight="1" outlineLevel="2" x14ac:dyDescent="0.3">
      <c r="B203" s="204"/>
      <c r="C203" s="583" t="s">
        <v>265</v>
      </c>
      <c r="D203" s="595"/>
      <c r="E203" s="593">
        <v>0</v>
      </c>
      <c r="F203" s="595"/>
      <c r="G203" s="594">
        <f t="shared" si="75"/>
        <v>0</v>
      </c>
      <c r="H203" s="594"/>
      <c r="I203" s="594">
        <f t="shared" si="74"/>
        <v>0</v>
      </c>
      <c r="L203" s="332"/>
      <c r="M203" s="204"/>
      <c r="N203" s="332"/>
      <c r="O203" s="204"/>
      <c r="P203" s="332"/>
      <c r="Q203" s="204"/>
      <c r="R203" s="332"/>
      <c r="S203" s="204"/>
      <c r="T203" s="332"/>
      <c r="U203" s="204"/>
      <c r="V203" s="204"/>
    </row>
    <row r="204" spans="2:22" ht="16.5" hidden="1" customHeight="1" outlineLevel="1" collapsed="1" x14ac:dyDescent="0.25">
      <c r="B204" s="204"/>
      <c r="C204" s="276" t="s">
        <v>266</v>
      </c>
      <c r="D204" s="305"/>
      <c r="E204" s="278">
        <f>SUM(E197:E203)</f>
        <v>22579.083561903186</v>
      </c>
      <c r="F204" s="278"/>
      <c r="G204" s="279">
        <f t="shared" ref="G204:I204" si="76">SUM(G197:G203)</f>
        <v>194.35298767975434</v>
      </c>
      <c r="H204" s="279"/>
      <c r="I204" s="279">
        <f t="shared" si="76"/>
        <v>33.845283689224786</v>
      </c>
      <c r="L204" s="332"/>
      <c r="M204" s="204"/>
      <c r="N204" s="332"/>
      <c r="O204" s="204"/>
      <c r="P204" s="332"/>
      <c r="Q204" s="204"/>
      <c r="R204" s="332"/>
      <c r="S204" s="204"/>
      <c r="T204" s="332"/>
      <c r="U204" s="204"/>
      <c r="V204" s="204"/>
    </row>
    <row r="205" spans="2:22" ht="6.75" hidden="1" customHeight="1" outlineLevel="1" x14ac:dyDescent="0.25">
      <c r="B205" s="204"/>
      <c r="C205" s="276"/>
      <c r="D205" s="287"/>
      <c r="E205" s="278"/>
      <c r="F205" s="287"/>
      <c r="G205" s="279"/>
      <c r="H205" s="279"/>
      <c r="I205" s="279"/>
      <c r="L205" s="332"/>
      <c r="M205" s="204"/>
      <c r="N205" s="332"/>
      <c r="O205" s="204"/>
      <c r="P205" s="332"/>
      <c r="Q205" s="204"/>
      <c r="R205" s="332"/>
      <c r="S205" s="204"/>
      <c r="T205" s="332"/>
      <c r="U205" s="204"/>
      <c r="V205" s="204"/>
    </row>
    <row r="206" spans="2:22" ht="16.5" hidden="1" customHeight="1" outlineLevel="2" x14ac:dyDescent="0.3">
      <c r="B206" s="204"/>
      <c r="C206" s="583" t="s">
        <v>267</v>
      </c>
      <c r="D206" s="595"/>
      <c r="E206" s="593">
        <v>5898.0451496796177</v>
      </c>
      <c r="F206" s="595"/>
      <c r="G206" s="594">
        <f t="shared" ref="G206:G216" si="77">E206/$E$10</f>
        <v>50.768344657018318</v>
      </c>
      <c r="H206" s="594"/>
      <c r="I206" s="594">
        <f t="shared" ref="I206:I216" si="78">E206/$I$16</f>
        <v>8.8409704829462505</v>
      </c>
      <c r="L206" s="332"/>
      <c r="M206" s="204"/>
      <c r="N206" s="332"/>
      <c r="O206" s="204"/>
      <c r="P206" s="332"/>
      <c r="Q206" s="204"/>
      <c r="R206" s="332"/>
      <c r="S206" s="204"/>
      <c r="T206" s="332"/>
      <c r="U206" s="204"/>
      <c r="V206" s="204"/>
    </row>
    <row r="207" spans="2:22" ht="16.5" hidden="1" customHeight="1" outlineLevel="2" x14ac:dyDescent="0.3">
      <c r="B207" s="204"/>
      <c r="C207" s="583" t="s">
        <v>268</v>
      </c>
      <c r="D207" s="595"/>
      <c r="E207" s="593">
        <v>1282.9613045351637</v>
      </c>
      <c r="F207" s="595"/>
      <c r="G207" s="594">
        <f t="shared" si="77"/>
        <v>11.043289774375006</v>
      </c>
      <c r="H207" s="594"/>
      <c r="I207" s="594">
        <f t="shared" si="78"/>
        <v>1.9231156656665693</v>
      </c>
      <c r="L207" s="332"/>
      <c r="M207" s="204"/>
      <c r="N207" s="332"/>
      <c r="O207" s="204"/>
      <c r="P207" s="332"/>
      <c r="Q207" s="204"/>
      <c r="R207" s="332"/>
      <c r="S207" s="204"/>
      <c r="T207" s="332"/>
      <c r="U207" s="204"/>
      <c r="V207" s="204"/>
    </row>
    <row r="208" spans="2:22" ht="16.5" hidden="1" customHeight="1" outlineLevel="2" x14ac:dyDescent="0.3">
      <c r="B208" s="204"/>
      <c r="C208" s="583" t="s">
        <v>269</v>
      </c>
      <c r="D208" s="595"/>
      <c r="E208" s="593">
        <v>1493.929493058361</v>
      </c>
      <c r="F208" s="595"/>
      <c r="G208" s="594">
        <f t="shared" si="77"/>
        <v>12.859231401609632</v>
      </c>
      <c r="H208" s="594"/>
      <c r="I208" s="594">
        <f t="shared" si="78"/>
        <v>2.2393498551718061</v>
      </c>
      <c r="L208" s="332"/>
      <c r="M208" s="204"/>
      <c r="N208" s="332"/>
      <c r="O208" s="204"/>
      <c r="P208" s="332"/>
      <c r="Q208" s="204"/>
      <c r="R208" s="332"/>
      <c r="S208" s="204"/>
      <c r="T208" s="332"/>
      <c r="U208" s="204"/>
      <c r="V208" s="204"/>
    </row>
    <row r="209" spans="2:22" ht="16.5" hidden="1" customHeight="1" outlineLevel="2" x14ac:dyDescent="0.3">
      <c r="B209" s="204"/>
      <c r="C209" s="583" t="s">
        <v>270</v>
      </c>
      <c r="D209" s="595"/>
      <c r="E209" s="593">
        <v>2970.0549780739152</v>
      </c>
      <c r="F209" s="595"/>
      <c r="G209" s="594">
        <f t="shared" si="77"/>
        <v>25.56521202373979</v>
      </c>
      <c r="H209" s="594"/>
      <c r="I209" s="594">
        <f t="shared" si="78"/>
        <v>4.4520121035874753</v>
      </c>
      <c r="L209" s="332"/>
      <c r="M209" s="204"/>
      <c r="N209" s="332"/>
      <c r="O209" s="204"/>
      <c r="P209" s="332"/>
      <c r="Q209" s="204"/>
      <c r="R209" s="332"/>
      <c r="S209" s="204"/>
      <c r="T209" s="332"/>
      <c r="U209" s="204"/>
      <c r="V209" s="204"/>
    </row>
    <row r="210" spans="2:22" ht="16.5" hidden="1" customHeight="1" outlineLevel="2" x14ac:dyDescent="0.3">
      <c r="B210" s="204"/>
      <c r="C210" s="583" t="s">
        <v>271</v>
      </c>
      <c r="D210" s="595"/>
      <c r="E210" s="593">
        <v>1599.5720651333647</v>
      </c>
      <c r="F210" s="595"/>
      <c r="G210" s="594">
        <f t="shared" si="77"/>
        <v>13.768566337753521</v>
      </c>
      <c r="H210" s="594"/>
      <c r="I210" s="594">
        <f t="shared" si="78"/>
        <v>2.3977045028144008</v>
      </c>
      <c r="L210" s="332"/>
      <c r="M210" s="204"/>
      <c r="N210" s="332"/>
      <c r="O210" s="204"/>
      <c r="P210" s="332"/>
      <c r="Q210" s="204"/>
      <c r="R210" s="332"/>
      <c r="S210" s="204"/>
      <c r="T210" s="332"/>
      <c r="U210" s="204"/>
      <c r="V210" s="204"/>
    </row>
    <row r="211" spans="2:22" ht="16.5" hidden="1" customHeight="1" outlineLevel="2" x14ac:dyDescent="0.3">
      <c r="B211" s="204"/>
      <c r="C211" s="583" t="s">
        <v>272</v>
      </c>
      <c r="D211" s="595"/>
      <c r="E211" s="593">
        <v>1102.4766225564288</v>
      </c>
      <c r="F211" s="595"/>
      <c r="G211" s="594">
        <f t="shared" si="77"/>
        <v>9.489739689987049</v>
      </c>
      <c r="H211" s="594"/>
      <c r="I211" s="594">
        <f t="shared" si="78"/>
        <v>1.652575222942998</v>
      </c>
      <c r="L211" s="332"/>
      <c r="M211" s="204"/>
      <c r="N211" s="332"/>
      <c r="O211" s="204"/>
      <c r="P211" s="332"/>
      <c r="Q211" s="204"/>
      <c r="R211" s="332"/>
      <c r="S211" s="204"/>
      <c r="T211" s="332"/>
      <c r="U211" s="204"/>
      <c r="V211" s="204"/>
    </row>
    <row r="212" spans="2:22" ht="16.5" hidden="1" customHeight="1" outlineLevel="2" x14ac:dyDescent="0.3">
      <c r="B212" s="204"/>
      <c r="C212" s="583" t="s">
        <v>273</v>
      </c>
      <c r="D212" s="595"/>
      <c r="E212" s="593">
        <v>4209.8472988041613</v>
      </c>
      <c r="F212" s="595"/>
      <c r="G212" s="594">
        <f t="shared" si="77"/>
        <v>36.236918028800936</v>
      </c>
      <c r="H212" s="594"/>
      <c r="I212" s="594">
        <f t="shared" si="78"/>
        <v>6.3104189204893322</v>
      </c>
      <c r="L212" s="332"/>
      <c r="M212" s="204"/>
      <c r="N212" s="332"/>
      <c r="O212" s="204"/>
      <c r="P212" s="332"/>
      <c r="Q212" s="204"/>
      <c r="R212" s="332"/>
      <c r="S212" s="204"/>
      <c r="T212" s="332"/>
      <c r="U212" s="204"/>
      <c r="V212" s="204"/>
    </row>
    <row r="213" spans="2:22" ht="16.5" hidden="1" customHeight="1" outlineLevel="2" x14ac:dyDescent="0.3">
      <c r="B213" s="204"/>
      <c r="C213" s="583" t="s">
        <v>274</v>
      </c>
      <c r="D213" s="595"/>
      <c r="E213" s="593">
        <v>580.61251163217389</v>
      </c>
      <c r="F213" s="595"/>
      <c r="G213" s="594">
        <f t="shared" si="77"/>
        <v>4.9977128615776092</v>
      </c>
      <c r="H213" s="594"/>
      <c r="I213" s="594">
        <f t="shared" si="78"/>
        <v>0.87031854573852674</v>
      </c>
      <c r="L213" s="332"/>
      <c r="M213" s="204"/>
      <c r="N213" s="332"/>
      <c r="O213" s="204"/>
      <c r="P213" s="332"/>
      <c r="Q213" s="204"/>
      <c r="R213" s="332"/>
      <c r="S213" s="204"/>
      <c r="T213" s="332"/>
      <c r="U213" s="204"/>
      <c r="V213" s="204"/>
    </row>
    <row r="214" spans="2:22" ht="16.5" hidden="1" customHeight="1" outlineLevel="2" x14ac:dyDescent="0.3">
      <c r="B214" s="204"/>
      <c r="C214" s="583" t="s">
        <v>275</v>
      </c>
      <c r="D214" s="595"/>
      <c r="E214" s="593">
        <v>385.78647830917902</v>
      </c>
      <c r="F214" s="595"/>
      <c r="G214" s="594">
        <f t="shared" si="77"/>
        <v>3.3207173559669378</v>
      </c>
      <c r="H214" s="594"/>
      <c r="I214" s="594">
        <f t="shared" si="78"/>
        <v>0.57828090170461088</v>
      </c>
      <c r="L214" s="332"/>
      <c r="M214" s="204"/>
      <c r="N214" s="332"/>
      <c r="O214" s="204"/>
      <c r="P214" s="332"/>
      <c r="Q214" s="204"/>
      <c r="R214" s="332"/>
      <c r="S214" s="204"/>
      <c r="T214" s="332"/>
      <c r="U214" s="204"/>
      <c r="V214" s="204"/>
    </row>
    <row r="215" spans="2:22" ht="16.5" hidden="1" customHeight="1" outlineLevel="2" x14ac:dyDescent="0.3">
      <c r="B215" s="204"/>
      <c r="C215" s="583" t="s">
        <v>276</v>
      </c>
      <c r="D215" s="595"/>
      <c r="E215" s="593">
        <v>127.18909728376359</v>
      </c>
      <c r="F215" s="595"/>
      <c r="G215" s="594">
        <f t="shared" si="77"/>
        <v>1.0948000165559764</v>
      </c>
      <c r="H215" s="594"/>
      <c r="I215" s="594">
        <f t="shared" si="78"/>
        <v>0.19065216123335621</v>
      </c>
      <c r="L215" s="332"/>
      <c r="M215" s="204"/>
      <c r="N215" s="332"/>
      <c r="O215" s="204"/>
      <c r="P215" s="332"/>
      <c r="Q215" s="204"/>
      <c r="R215" s="332"/>
      <c r="S215" s="204"/>
      <c r="T215" s="332"/>
      <c r="U215" s="204"/>
      <c r="V215" s="204"/>
    </row>
    <row r="216" spans="2:22" ht="16.5" hidden="1" customHeight="1" outlineLevel="2" x14ac:dyDescent="0.3">
      <c r="B216" s="204"/>
      <c r="C216" s="583" t="s">
        <v>394</v>
      </c>
      <c r="D216" s="595"/>
      <c r="E216" s="593">
        <v>1103.16265555988</v>
      </c>
      <c r="F216" s="595"/>
      <c r="G216" s="594">
        <f t="shared" si="77"/>
        <v>9.4956448261942867</v>
      </c>
      <c r="H216" s="594"/>
      <c r="I216" s="594">
        <f t="shared" si="78"/>
        <v>1.6536035632455757</v>
      </c>
      <c r="L216" s="332"/>
      <c r="M216" s="204"/>
      <c r="N216" s="332"/>
      <c r="O216" s="204"/>
      <c r="P216" s="332"/>
      <c r="Q216" s="204"/>
      <c r="R216" s="332"/>
      <c r="S216" s="204"/>
      <c r="T216" s="332"/>
      <c r="U216" s="204"/>
      <c r="V216" s="204"/>
    </row>
    <row r="217" spans="2:22" ht="16.5" hidden="1" customHeight="1" outlineLevel="1" collapsed="1" x14ac:dyDescent="0.25">
      <c r="B217" s="204"/>
      <c r="C217" s="276" t="s">
        <v>180</v>
      </c>
      <c r="D217" s="287"/>
      <c r="E217" s="278">
        <f>SUM(E206:E216)</f>
        <v>20753.637654626011</v>
      </c>
      <c r="F217" s="278"/>
      <c r="G217" s="279">
        <f t="shared" ref="G217:I217" si="79">SUM(G206:G216)</f>
        <v>178.64017697357906</v>
      </c>
      <c r="H217" s="279"/>
      <c r="I217" s="279">
        <f t="shared" si="79"/>
        <v>31.109001925540905</v>
      </c>
      <c r="L217" s="332"/>
      <c r="M217" s="204"/>
      <c r="N217" s="332"/>
      <c r="O217" s="204"/>
      <c r="P217" s="332"/>
      <c r="Q217" s="204"/>
      <c r="R217" s="332"/>
      <c r="S217" s="204"/>
      <c r="T217" s="332"/>
      <c r="U217" s="204"/>
      <c r="V217" s="204"/>
    </row>
    <row r="218" spans="2:22" ht="4.5" hidden="1" customHeight="1" outlineLevel="1" x14ac:dyDescent="0.25">
      <c r="B218" s="204"/>
      <c r="C218" s="276"/>
      <c r="D218" s="287"/>
      <c r="E218" s="279"/>
      <c r="F218" s="287"/>
      <c r="G218" s="279"/>
      <c r="H218" s="279"/>
      <c r="I218" s="279"/>
      <c r="L218" s="332"/>
      <c r="M218" s="204"/>
      <c r="N218" s="332"/>
      <c r="O218" s="204"/>
      <c r="P218" s="332"/>
      <c r="Q218" s="204"/>
      <c r="R218" s="332"/>
      <c r="S218" s="204"/>
      <c r="T218" s="332"/>
      <c r="U218" s="204"/>
      <c r="V218" s="204"/>
    </row>
    <row r="219" spans="2:22" ht="16.5" hidden="1" customHeight="1" outlineLevel="2" x14ac:dyDescent="0.3">
      <c r="B219" s="584"/>
      <c r="C219" s="583" t="s">
        <v>277</v>
      </c>
      <c r="D219" s="595"/>
      <c r="E219" s="594">
        <v>1466.6881989794579</v>
      </c>
      <c r="F219" s="595"/>
      <c r="G219" s="594">
        <f t="shared" ref="G219:G223" si="80">E219/$E$10</f>
        <v>12.624747708859998</v>
      </c>
      <c r="H219" s="594"/>
      <c r="I219" s="594">
        <f t="shared" ref="I219:I223" si="81">E219/$I$16</f>
        <v>2.1985160753758133</v>
      </c>
      <c r="L219" s="332"/>
      <c r="M219" s="204"/>
      <c r="N219" s="332"/>
      <c r="O219" s="204"/>
      <c r="P219" s="332"/>
      <c r="Q219" s="204"/>
      <c r="R219" s="332"/>
      <c r="S219" s="204"/>
      <c r="T219" s="332"/>
      <c r="U219" s="204"/>
      <c r="V219" s="204"/>
    </row>
    <row r="220" spans="2:22" ht="16.5" hidden="1" customHeight="1" outlineLevel="2" x14ac:dyDescent="0.3">
      <c r="B220" s="584"/>
      <c r="C220" s="583" t="s">
        <v>278</v>
      </c>
      <c r="D220" s="595"/>
      <c r="E220" s="594">
        <v>2162.9930856106844</v>
      </c>
      <c r="F220" s="595"/>
      <c r="G220" s="594">
        <f t="shared" si="80"/>
        <v>18.618300754614555</v>
      </c>
      <c r="H220" s="594"/>
      <c r="I220" s="594">
        <f t="shared" si="81"/>
        <v>3.242253583925117</v>
      </c>
      <c r="L220" s="332"/>
      <c r="M220" s="204"/>
      <c r="N220" s="332"/>
      <c r="O220" s="204"/>
      <c r="P220" s="332"/>
      <c r="Q220" s="204"/>
      <c r="R220" s="332"/>
      <c r="S220" s="204"/>
      <c r="T220" s="332"/>
      <c r="U220" s="204"/>
      <c r="V220" s="204"/>
    </row>
    <row r="221" spans="2:22" ht="16.5" hidden="1" customHeight="1" outlineLevel="2" x14ac:dyDescent="0.3">
      <c r="B221" s="584"/>
      <c r="C221" s="583" t="s">
        <v>279</v>
      </c>
      <c r="D221" s="595"/>
      <c r="E221" s="594">
        <v>502.50829180349467</v>
      </c>
      <c r="F221" s="595"/>
      <c r="G221" s="594">
        <f t="shared" si="80"/>
        <v>4.3254185927476563</v>
      </c>
      <c r="H221" s="594"/>
      <c r="I221" s="594">
        <f t="shared" si="81"/>
        <v>0.75324295805225627</v>
      </c>
      <c r="L221" s="332"/>
      <c r="M221" s="204"/>
      <c r="N221" s="332"/>
      <c r="O221" s="204"/>
      <c r="P221" s="332"/>
      <c r="Q221" s="204"/>
      <c r="R221" s="332"/>
      <c r="S221" s="204"/>
      <c r="T221" s="332"/>
      <c r="U221" s="204"/>
      <c r="V221" s="204"/>
    </row>
    <row r="222" spans="2:22" ht="16.5" hidden="1" customHeight="1" outlineLevel="2" x14ac:dyDescent="0.3">
      <c r="B222" s="584"/>
      <c r="C222" s="583" t="s">
        <v>280</v>
      </c>
      <c r="D222" s="595"/>
      <c r="E222" s="594">
        <v>524.07178689088323</v>
      </c>
      <c r="F222" s="595"/>
      <c r="G222" s="594">
        <f t="shared" si="80"/>
        <v>4.5110297440400347</v>
      </c>
      <c r="H222" s="594"/>
      <c r="I222" s="594">
        <f t="shared" si="81"/>
        <v>0.78556590891795364</v>
      </c>
      <c r="L222" s="332"/>
      <c r="M222" s="204"/>
      <c r="N222" s="332"/>
      <c r="O222" s="204"/>
      <c r="P222" s="332"/>
      <c r="Q222" s="204"/>
      <c r="R222" s="332"/>
      <c r="S222" s="204"/>
      <c r="T222" s="332"/>
      <c r="U222" s="204"/>
      <c r="V222" s="204"/>
    </row>
    <row r="223" spans="2:22" ht="16.5" hidden="1" customHeight="1" outlineLevel="2" x14ac:dyDescent="0.3">
      <c r="B223" s="584"/>
      <c r="C223" s="583" t="s">
        <v>281</v>
      </c>
      <c r="D223" s="595"/>
      <c r="E223" s="594">
        <v>182.65107031760365</v>
      </c>
      <c r="F223" s="595"/>
      <c r="G223" s="594">
        <f t="shared" si="80"/>
        <v>1.5721976103151898</v>
      </c>
      <c r="H223" s="594"/>
      <c r="I223" s="594">
        <f t="shared" si="81"/>
        <v>0.27378778567746143</v>
      </c>
      <c r="L223" s="332"/>
      <c r="M223" s="204"/>
      <c r="N223" s="332"/>
      <c r="O223" s="204"/>
      <c r="P223" s="332"/>
      <c r="Q223" s="204"/>
      <c r="R223" s="332"/>
      <c r="S223" s="204"/>
      <c r="T223" s="332"/>
      <c r="U223" s="204"/>
      <c r="V223" s="204"/>
    </row>
    <row r="224" spans="2:22" ht="16.5" hidden="1" customHeight="1" outlineLevel="1" collapsed="1" x14ac:dyDescent="0.25">
      <c r="B224" s="204"/>
      <c r="C224" s="276" t="s">
        <v>15</v>
      </c>
      <c r="D224" s="287"/>
      <c r="E224" s="278">
        <f>SUM(E219:E223)</f>
        <v>4838.9124336021241</v>
      </c>
      <c r="F224" s="278"/>
      <c r="G224" s="279">
        <f>SUM(G219:G223)</f>
        <v>41.651694410577434</v>
      </c>
      <c r="H224" s="279"/>
      <c r="I224" s="279">
        <f t="shared" ref="I224" si="82">SUM(I219:I223)</f>
        <v>7.2533663119486009</v>
      </c>
      <c r="L224" s="332"/>
      <c r="M224" s="204"/>
      <c r="N224" s="332"/>
      <c r="O224" s="204"/>
      <c r="P224" s="332"/>
      <c r="Q224" s="204"/>
      <c r="R224" s="332"/>
      <c r="S224" s="204"/>
      <c r="T224" s="332"/>
      <c r="U224" s="204"/>
      <c r="V224" s="204"/>
    </row>
    <row r="225" spans="2:22" ht="3" hidden="1" customHeight="1" outlineLevel="1" x14ac:dyDescent="0.25">
      <c r="B225" s="204"/>
      <c r="C225" s="276"/>
      <c r="D225" s="287"/>
      <c r="E225" s="279"/>
      <c r="F225" s="287"/>
      <c r="G225" s="279"/>
      <c r="H225" s="279"/>
      <c r="I225" s="279"/>
      <c r="L225" s="332"/>
      <c r="M225" s="204"/>
      <c r="N225" s="332"/>
      <c r="O225" s="204"/>
      <c r="P225" s="332"/>
      <c r="Q225" s="204"/>
      <c r="R225" s="332"/>
      <c r="S225" s="204"/>
      <c r="T225" s="332"/>
      <c r="U225" s="204"/>
      <c r="V225" s="204"/>
    </row>
    <row r="226" spans="2:22" ht="16.5" hidden="1" customHeight="1" outlineLevel="2" x14ac:dyDescent="0.3">
      <c r="B226" s="584"/>
      <c r="C226" s="583" t="s">
        <v>388</v>
      </c>
      <c r="D226" s="595"/>
      <c r="E226" s="594">
        <v>0</v>
      </c>
      <c r="F226" s="595"/>
      <c r="G226" s="594">
        <f t="shared" ref="G226:G236" si="83">E226/$E$10</f>
        <v>0</v>
      </c>
      <c r="H226" s="594"/>
      <c r="I226" s="594">
        <f t="shared" ref="I226:I236" si="84">E226/$I$16</f>
        <v>0</v>
      </c>
      <c r="L226" s="332"/>
      <c r="M226" s="204"/>
      <c r="N226" s="332"/>
      <c r="O226" s="204"/>
      <c r="P226" s="332"/>
      <c r="Q226" s="204"/>
      <c r="R226" s="332"/>
      <c r="S226" s="204"/>
      <c r="T226" s="332"/>
      <c r="U226" s="204"/>
      <c r="V226" s="204"/>
    </row>
    <row r="227" spans="2:22" ht="16.5" hidden="1" customHeight="1" outlineLevel="2" x14ac:dyDescent="0.3">
      <c r="B227" s="584"/>
      <c r="C227" s="583" t="s">
        <v>389</v>
      </c>
      <c r="D227" s="595"/>
      <c r="E227" s="594">
        <v>0</v>
      </c>
      <c r="F227" s="595"/>
      <c r="G227" s="594">
        <f t="shared" si="83"/>
        <v>0</v>
      </c>
      <c r="H227" s="594"/>
      <c r="I227" s="594">
        <f t="shared" si="84"/>
        <v>0</v>
      </c>
      <c r="L227" s="332"/>
      <c r="M227" s="204"/>
      <c r="N227" s="332"/>
      <c r="O227" s="204"/>
      <c r="P227" s="332"/>
      <c r="Q227" s="204"/>
      <c r="R227" s="332"/>
      <c r="S227" s="204"/>
      <c r="T227" s="332"/>
      <c r="U227" s="204"/>
      <c r="V227" s="204"/>
    </row>
    <row r="228" spans="2:22" ht="16.5" hidden="1" customHeight="1" outlineLevel="2" x14ac:dyDescent="0.3">
      <c r="B228" s="584"/>
      <c r="C228" s="583" t="s">
        <v>283</v>
      </c>
      <c r="D228" s="595"/>
      <c r="E228" s="594">
        <v>0</v>
      </c>
      <c r="F228" s="595"/>
      <c r="G228" s="594">
        <f t="shared" si="83"/>
        <v>0</v>
      </c>
      <c r="H228" s="594"/>
      <c r="I228" s="594">
        <f t="shared" si="84"/>
        <v>0</v>
      </c>
      <c r="L228" s="332"/>
      <c r="M228" s="204"/>
      <c r="N228" s="332"/>
      <c r="O228" s="204"/>
      <c r="P228" s="332"/>
      <c r="Q228" s="204"/>
      <c r="R228" s="332"/>
      <c r="S228" s="204"/>
      <c r="T228" s="332"/>
      <c r="U228" s="204"/>
      <c r="V228" s="204"/>
    </row>
    <row r="229" spans="2:22" ht="16.5" hidden="1" customHeight="1" outlineLevel="2" x14ac:dyDescent="0.3">
      <c r="B229" s="584"/>
      <c r="C229" s="583" t="s">
        <v>284</v>
      </c>
      <c r="D229" s="595"/>
      <c r="E229" s="594">
        <v>75.000397405185723</v>
      </c>
      <c r="F229" s="595"/>
      <c r="G229" s="594">
        <f t="shared" si="83"/>
        <v>0.64557763263081203</v>
      </c>
      <c r="H229" s="594"/>
      <c r="I229" s="594">
        <f t="shared" si="84"/>
        <v>0.11242306269976654</v>
      </c>
      <c r="L229" s="332"/>
      <c r="M229" s="204"/>
      <c r="N229" s="332"/>
      <c r="O229" s="204"/>
      <c r="P229" s="332"/>
      <c r="Q229" s="204"/>
      <c r="R229" s="332"/>
      <c r="S229" s="204"/>
      <c r="T229" s="332"/>
      <c r="U229" s="204"/>
      <c r="V229" s="204"/>
    </row>
    <row r="230" spans="2:22" ht="16.5" hidden="1" customHeight="1" outlineLevel="2" x14ac:dyDescent="0.3">
      <c r="B230" s="584"/>
      <c r="C230" s="583" t="s">
        <v>390</v>
      </c>
      <c r="D230" s="595"/>
      <c r="E230" s="594">
        <v>0</v>
      </c>
      <c r="F230" s="595"/>
      <c r="G230" s="594">
        <f t="shared" si="83"/>
        <v>0</v>
      </c>
      <c r="H230" s="594"/>
      <c r="I230" s="594">
        <f t="shared" si="84"/>
        <v>0</v>
      </c>
      <c r="L230" s="332"/>
      <c r="M230" s="204"/>
      <c r="N230" s="332"/>
      <c r="O230" s="204"/>
      <c r="P230" s="332"/>
      <c r="Q230" s="204"/>
      <c r="R230" s="332"/>
      <c r="S230" s="204"/>
      <c r="T230" s="332"/>
      <c r="U230" s="204"/>
      <c r="V230" s="204"/>
    </row>
    <row r="231" spans="2:22" ht="16.5" hidden="1" customHeight="1" outlineLevel="2" x14ac:dyDescent="0.3">
      <c r="B231" s="204"/>
      <c r="C231" s="583" t="s">
        <v>167</v>
      </c>
      <c r="D231" s="595"/>
      <c r="E231" s="594">
        <v>18936.295034175138</v>
      </c>
      <c r="F231" s="595"/>
      <c r="G231" s="594">
        <f t="shared" si="83"/>
        <v>162.99711657416003</v>
      </c>
      <c r="H231" s="594"/>
      <c r="I231" s="594">
        <f t="shared" si="84"/>
        <v>28.38486671513494</v>
      </c>
      <c r="L231" s="332"/>
      <c r="M231" s="204"/>
      <c r="N231" s="332"/>
      <c r="O231" s="204"/>
      <c r="P231" s="332"/>
      <c r="Q231" s="204"/>
      <c r="R231" s="332"/>
      <c r="S231" s="204"/>
      <c r="T231" s="332"/>
      <c r="U231" s="204"/>
      <c r="V231" s="204"/>
    </row>
    <row r="232" spans="2:22" ht="16.5" hidden="1" customHeight="1" outlineLevel="2" x14ac:dyDescent="0.3">
      <c r="B232" s="204"/>
      <c r="C232" s="583" t="s">
        <v>395</v>
      </c>
      <c r="D232" s="595"/>
      <c r="E232" s="594"/>
      <c r="F232" s="595"/>
      <c r="G232" s="594">
        <f t="shared" si="83"/>
        <v>0</v>
      </c>
      <c r="H232" s="594"/>
      <c r="I232" s="594">
        <f t="shared" si="84"/>
        <v>0</v>
      </c>
      <c r="L232" s="332"/>
      <c r="M232" s="204"/>
      <c r="N232" s="332"/>
      <c r="O232" s="204"/>
      <c r="P232" s="332"/>
      <c r="Q232" s="204"/>
      <c r="R232" s="332"/>
      <c r="S232" s="204"/>
      <c r="T232" s="332"/>
      <c r="U232" s="204"/>
      <c r="V232" s="204"/>
    </row>
    <row r="233" spans="2:22" ht="16.5" hidden="1" customHeight="1" outlineLevel="2" x14ac:dyDescent="0.3">
      <c r="B233" s="204"/>
      <c r="C233" s="583" t="s">
        <v>313</v>
      </c>
      <c r="D233" s="595"/>
      <c r="E233" s="594">
        <v>0</v>
      </c>
      <c r="F233" s="595"/>
      <c r="G233" s="594">
        <f t="shared" si="83"/>
        <v>0</v>
      </c>
      <c r="H233" s="594"/>
      <c r="I233" s="594">
        <f t="shared" si="84"/>
        <v>0</v>
      </c>
      <c r="L233" s="332"/>
      <c r="M233" s="204"/>
      <c r="N233" s="332"/>
      <c r="O233" s="204"/>
      <c r="P233" s="332"/>
      <c r="Q233" s="204"/>
      <c r="R233" s="332"/>
      <c r="S233" s="204"/>
      <c r="T233" s="332"/>
      <c r="U233" s="204"/>
      <c r="V233" s="204"/>
    </row>
    <row r="234" spans="2:22" ht="16.5" hidden="1" customHeight="1" outlineLevel="2" x14ac:dyDescent="0.3">
      <c r="B234" s="204"/>
      <c r="C234" s="583" t="s">
        <v>396</v>
      </c>
      <c r="D234" s="595"/>
      <c r="E234" s="594">
        <v>1117.0914392994746</v>
      </c>
      <c r="F234" s="595"/>
      <c r="G234" s="594">
        <f t="shared" si="83"/>
        <v>9.6155390073338172</v>
      </c>
      <c r="H234" s="594"/>
      <c r="I234" s="594">
        <f t="shared" si="84"/>
        <v>1.6744823396502946</v>
      </c>
      <c r="L234" s="332"/>
      <c r="M234" s="204"/>
      <c r="N234" s="332"/>
      <c r="O234" s="204"/>
      <c r="P234" s="332"/>
      <c r="Q234" s="204"/>
      <c r="R234" s="332"/>
      <c r="S234" s="204"/>
      <c r="T234" s="332"/>
      <c r="U234" s="204"/>
      <c r="V234" s="204"/>
    </row>
    <row r="235" spans="2:22" ht="16.5" hidden="1" customHeight="1" outlineLevel="2" x14ac:dyDescent="0.3">
      <c r="B235" s="204"/>
      <c r="C235" s="583" t="s">
        <v>397</v>
      </c>
      <c r="D235" s="595"/>
      <c r="E235" s="594">
        <v>-1117.0914392994746</v>
      </c>
      <c r="F235" s="595"/>
      <c r="G235" s="594">
        <f t="shared" si="83"/>
        <v>-9.6155390073338172</v>
      </c>
      <c r="H235" s="594"/>
      <c r="I235" s="594">
        <f t="shared" si="84"/>
        <v>-1.6744823396502946</v>
      </c>
      <c r="L235" s="332"/>
      <c r="M235" s="204"/>
      <c r="N235" s="332"/>
      <c r="O235" s="204"/>
      <c r="P235" s="332"/>
      <c r="Q235" s="204"/>
      <c r="R235" s="332"/>
      <c r="S235" s="204"/>
      <c r="T235" s="332"/>
      <c r="U235" s="204"/>
      <c r="V235" s="204"/>
    </row>
    <row r="236" spans="2:22" ht="16.5" hidden="1" customHeight="1" outlineLevel="2" x14ac:dyDescent="0.3">
      <c r="B236" s="204"/>
      <c r="C236" s="583" t="s">
        <v>379</v>
      </c>
      <c r="D236" s="595"/>
      <c r="E236" s="594">
        <v>-18936.295034175138</v>
      </c>
      <c r="F236" s="595"/>
      <c r="G236" s="594">
        <f t="shared" si="83"/>
        <v>-162.99711657416003</v>
      </c>
      <c r="H236" s="594"/>
      <c r="I236" s="594">
        <f t="shared" si="84"/>
        <v>-28.38486671513494</v>
      </c>
      <c r="L236" s="332"/>
      <c r="M236" s="204"/>
      <c r="N236" s="332"/>
      <c r="O236" s="204"/>
      <c r="P236" s="332"/>
      <c r="Q236" s="204"/>
      <c r="R236" s="332"/>
      <c r="S236" s="204"/>
      <c r="T236" s="332"/>
      <c r="U236" s="204"/>
      <c r="V236" s="204"/>
    </row>
    <row r="237" spans="2:22" ht="16.5" hidden="1" customHeight="1" outlineLevel="1" collapsed="1" x14ac:dyDescent="0.25">
      <c r="B237" s="204"/>
      <c r="C237" s="276" t="s">
        <v>398</v>
      </c>
      <c r="D237" s="287"/>
      <c r="E237" s="278">
        <f>SUM(E226:E236)</f>
        <v>75.000397405186959</v>
      </c>
      <c r="F237" s="278"/>
      <c r="G237" s="278">
        <f t="shared" ref="G237:I237" si="85">SUM(G226:G236)</f>
        <v>0.64557763263081824</v>
      </c>
      <c r="H237" s="278"/>
      <c r="I237" s="278">
        <f t="shared" si="85"/>
        <v>0.1124230626997651</v>
      </c>
      <c r="L237" s="332"/>
      <c r="M237" s="204"/>
      <c r="N237" s="332"/>
      <c r="O237" s="204"/>
      <c r="P237" s="332"/>
      <c r="Q237" s="204"/>
      <c r="R237" s="332"/>
      <c r="S237" s="204"/>
      <c r="T237" s="332"/>
      <c r="U237" s="204"/>
      <c r="V237" s="204"/>
    </row>
    <row r="238" spans="2:22" s="334" customFormat="1" ht="16.5" customHeight="1" collapsed="1" x14ac:dyDescent="0.25">
      <c r="B238" s="204" t="s">
        <v>52</v>
      </c>
      <c r="C238" s="288"/>
      <c r="D238" s="198"/>
      <c r="E238" s="282">
        <f>E204+E217+E224+E237</f>
        <v>48246.634047536514</v>
      </c>
      <c r="F238" s="282"/>
      <c r="G238" s="283">
        <f>G204+G217+G224+G237</f>
        <v>415.29043669654163</v>
      </c>
      <c r="H238" s="283"/>
      <c r="I238" s="283">
        <f>I204+I217+I224+I237</f>
        <v>72.320074989414053</v>
      </c>
      <c r="J238" s="238"/>
      <c r="L238" s="335"/>
      <c r="M238" s="238"/>
      <c r="N238" s="335"/>
      <c r="O238" s="238"/>
      <c r="P238" s="335"/>
      <c r="Q238" s="238"/>
      <c r="R238" s="335"/>
      <c r="S238" s="238"/>
      <c r="T238" s="335"/>
      <c r="U238" s="238"/>
      <c r="V238" s="238"/>
    </row>
    <row r="239" spans="2:22" ht="3.95" customHeight="1" x14ac:dyDescent="0.25">
      <c r="B239" s="204"/>
      <c r="C239" s="288"/>
      <c r="E239" s="283"/>
      <c r="G239" s="283"/>
      <c r="H239" s="283"/>
      <c r="I239" s="283"/>
      <c r="L239" s="332"/>
      <c r="M239" s="204"/>
      <c r="N239" s="300"/>
      <c r="O239" s="204"/>
      <c r="P239" s="300"/>
      <c r="Q239" s="204"/>
      <c r="R239" s="300"/>
      <c r="S239" s="204"/>
      <c r="T239" s="300"/>
      <c r="U239" s="204"/>
      <c r="V239" s="204"/>
    </row>
    <row r="240" spans="2:22" ht="16.5" hidden="1" customHeight="1" outlineLevel="1" x14ac:dyDescent="0.25">
      <c r="B240" s="204"/>
      <c r="C240" s="276" t="s">
        <v>121</v>
      </c>
      <c r="D240" s="287"/>
      <c r="E240" s="278">
        <v>22082.056638662893</v>
      </c>
      <c r="F240" s="287"/>
      <c r="G240" s="279">
        <f>E240/$E$10</f>
        <v>190.07475082287795</v>
      </c>
      <c r="H240" s="279"/>
      <c r="I240" s="279">
        <f t="shared" ref="I240:I242" si="86">E240/$I$16</f>
        <v>33.10025711752489</v>
      </c>
      <c r="L240" s="332"/>
      <c r="M240" s="204"/>
      <c r="N240" s="332"/>
      <c r="O240" s="204"/>
      <c r="P240" s="332"/>
      <c r="Q240" s="204"/>
      <c r="R240" s="332"/>
      <c r="S240" s="204"/>
      <c r="T240" s="332"/>
      <c r="U240" s="204"/>
      <c r="V240" s="204"/>
    </row>
    <row r="241" spans="2:22" ht="16.5" hidden="1" customHeight="1" outlineLevel="1" x14ac:dyDescent="0.25">
      <c r="B241" s="204"/>
      <c r="C241" s="280" t="s">
        <v>117</v>
      </c>
      <c r="D241" s="287"/>
      <c r="E241" s="278">
        <v>5244.3131897703024</v>
      </c>
      <c r="F241" s="287"/>
      <c r="G241" s="279">
        <f t="shared" ref="G241:G242" si="87">E241/$E$10</f>
        <v>45.141244726156138</v>
      </c>
      <c r="H241" s="279"/>
      <c r="I241" s="279">
        <f t="shared" si="86"/>
        <v>7.8610483537250451</v>
      </c>
      <c r="L241" s="332"/>
      <c r="M241" s="204"/>
      <c r="N241" s="332"/>
      <c r="O241" s="204"/>
      <c r="P241" s="332"/>
      <c r="Q241" s="204"/>
      <c r="R241" s="332"/>
      <c r="S241" s="204"/>
      <c r="T241" s="332"/>
      <c r="U241" s="204"/>
      <c r="V241" s="204"/>
    </row>
    <row r="242" spans="2:22" ht="16.5" hidden="1" customHeight="1" outlineLevel="1" x14ac:dyDescent="0.25">
      <c r="B242" s="204"/>
      <c r="C242" s="280" t="s">
        <v>122</v>
      </c>
      <c r="D242" s="287"/>
      <c r="E242" s="278">
        <v>484.67912697024917</v>
      </c>
      <c r="F242" s="287"/>
      <c r="G242" s="279">
        <f t="shared" si="87"/>
        <v>4.1719512722660275</v>
      </c>
      <c r="H242" s="279"/>
      <c r="I242" s="279">
        <f t="shared" si="86"/>
        <v>0.72651764211687908</v>
      </c>
      <c r="L242" s="332"/>
      <c r="M242" s="204"/>
      <c r="N242" s="332"/>
      <c r="O242" s="204"/>
      <c r="P242" s="332"/>
      <c r="Q242" s="204"/>
      <c r="R242" s="332"/>
      <c r="S242" s="204"/>
      <c r="T242" s="332"/>
      <c r="U242" s="204"/>
      <c r="V242" s="204"/>
    </row>
    <row r="243" spans="2:22" ht="16.5" customHeight="1" collapsed="1" x14ac:dyDescent="0.25">
      <c r="B243" s="204" t="s">
        <v>32</v>
      </c>
      <c r="C243" s="288"/>
      <c r="E243" s="282">
        <f>SUM(E240:E242)</f>
        <v>27811.048955403443</v>
      </c>
      <c r="F243" s="282"/>
      <c r="G243" s="283">
        <f t="shared" ref="G243:I243" si="88">SUM(G240:G242)</f>
        <v>239.38794682130012</v>
      </c>
      <c r="H243" s="283"/>
      <c r="I243" s="283">
        <f t="shared" si="88"/>
        <v>41.687823113366818</v>
      </c>
      <c r="L243" s="332"/>
      <c r="M243" s="204"/>
      <c r="N243" s="332"/>
      <c r="O243" s="204"/>
      <c r="P243" s="332"/>
      <c r="Q243" s="204"/>
      <c r="R243" s="332"/>
      <c r="S243" s="204"/>
      <c r="T243" s="332"/>
      <c r="U243" s="204"/>
      <c r="V243" s="204"/>
    </row>
    <row r="244" spans="2:22" ht="3.95" customHeight="1" x14ac:dyDescent="0.25">
      <c r="B244" s="204"/>
      <c r="C244" s="288"/>
      <c r="E244" s="283"/>
      <c r="G244" s="283"/>
      <c r="H244" s="283"/>
      <c r="I244" s="283"/>
      <c r="L244" s="332"/>
      <c r="M244" s="204"/>
      <c r="N244" s="300"/>
      <c r="O244" s="204"/>
      <c r="P244" s="300"/>
      <c r="Q244" s="204"/>
      <c r="R244" s="300"/>
      <c r="S244" s="204"/>
      <c r="T244" s="300"/>
      <c r="U244" s="204"/>
      <c r="V244" s="204"/>
    </row>
    <row r="245" spans="2:22" ht="16.5" hidden="1" customHeight="1" outlineLevel="1" x14ac:dyDescent="0.25">
      <c r="B245" s="204"/>
      <c r="C245" s="276" t="s">
        <v>7</v>
      </c>
      <c r="D245" s="287"/>
      <c r="E245" s="278">
        <v>74200.88825296452</v>
      </c>
      <c r="F245" s="287"/>
      <c r="G245" s="279">
        <f t="shared" ref="G245:G247" si="89">E245/$E$10</f>
        <v>638.69573275274627</v>
      </c>
      <c r="H245" s="279"/>
      <c r="I245" s="279">
        <f>E245/$I$16</f>
        <v>111.22462548264605</v>
      </c>
      <c r="L245" s="332"/>
      <c r="M245" s="204"/>
      <c r="N245" s="332"/>
      <c r="O245" s="204"/>
      <c r="P245" s="332"/>
      <c r="Q245" s="204"/>
      <c r="R245" s="332"/>
      <c r="S245" s="204"/>
      <c r="T245" s="332"/>
      <c r="U245" s="204"/>
      <c r="V245" s="204"/>
    </row>
    <row r="246" spans="2:22" ht="16.5" hidden="1" customHeight="1" outlineLevel="1" x14ac:dyDescent="0.25">
      <c r="B246" s="204"/>
      <c r="C246" s="280" t="s">
        <v>8</v>
      </c>
      <c r="D246" s="287"/>
      <c r="E246" s="278">
        <v>12244.006593845894</v>
      </c>
      <c r="F246" s="287"/>
      <c r="G246" s="279">
        <f>E246/$E$10</f>
        <v>105.39219876486348</v>
      </c>
      <c r="H246" s="279"/>
      <c r="I246" s="279">
        <f t="shared" ref="I246:I247" si="90">E246/$I$16</f>
        <v>18.353352363718493</v>
      </c>
      <c r="L246" s="332"/>
      <c r="M246" s="204"/>
      <c r="N246" s="332"/>
      <c r="O246" s="204"/>
      <c r="P246" s="332"/>
      <c r="Q246" s="204"/>
      <c r="R246" s="332"/>
      <c r="S246" s="204"/>
      <c r="T246" s="332"/>
      <c r="U246" s="204"/>
      <c r="V246" s="204"/>
    </row>
    <row r="247" spans="2:22" ht="16.5" hidden="1" customHeight="1" outlineLevel="1" x14ac:dyDescent="0.25">
      <c r="B247" s="204"/>
      <c r="C247" s="280" t="s">
        <v>9</v>
      </c>
      <c r="D247" s="287"/>
      <c r="E247" s="278">
        <v>5558.8510673123783</v>
      </c>
      <c r="F247" s="287"/>
      <c r="G247" s="279">
        <f t="shared" si="89"/>
        <v>47.848678624930301</v>
      </c>
      <c r="H247" s="279"/>
      <c r="I247" s="279">
        <f t="shared" si="90"/>
        <v>8.3325300091798375</v>
      </c>
      <c r="L247" s="332"/>
      <c r="M247" s="204"/>
      <c r="N247" s="332"/>
      <c r="O247" s="204"/>
      <c r="P247" s="332"/>
      <c r="Q247" s="204"/>
      <c r="R247" s="332"/>
      <c r="S247" s="204"/>
      <c r="T247" s="332"/>
      <c r="U247" s="204"/>
      <c r="V247" s="204"/>
    </row>
    <row r="248" spans="2:22" ht="16.5" customHeight="1" collapsed="1" x14ac:dyDescent="0.25">
      <c r="B248" s="204" t="s">
        <v>285</v>
      </c>
      <c r="C248" s="288"/>
      <c r="E248" s="282">
        <f>SUM(E245:E247)</f>
        <v>92003.745914122788</v>
      </c>
      <c r="G248" s="283">
        <f>SUM(G245:G247)</f>
        <v>791.93661014254008</v>
      </c>
      <c r="H248" s="283"/>
      <c r="I248" s="283">
        <f>SUM(I245:I247)</f>
        <v>137.91050785554438</v>
      </c>
      <c r="L248" s="332"/>
      <c r="M248" s="204"/>
      <c r="N248" s="332"/>
      <c r="O248" s="204"/>
      <c r="P248" s="332"/>
      <c r="Q248" s="204"/>
      <c r="R248" s="332"/>
      <c r="S248" s="204"/>
      <c r="T248" s="332"/>
      <c r="U248" s="204"/>
      <c r="V248" s="204"/>
    </row>
    <row r="249" spans="2:22" ht="3.95" customHeight="1" x14ac:dyDescent="0.25">
      <c r="B249" s="204"/>
      <c r="C249" s="288"/>
      <c r="E249" s="283"/>
      <c r="G249" s="283"/>
      <c r="H249" s="283"/>
      <c r="I249" s="283"/>
      <c r="L249" s="332"/>
      <c r="M249" s="204"/>
      <c r="N249" s="300"/>
      <c r="O249" s="204"/>
      <c r="P249" s="300"/>
      <c r="Q249" s="204"/>
      <c r="R249" s="300"/>
      <c r="S249" s="204"/>
      <c r="T249" s="300"/>
      <c r="U249" s="204"/>
      <c r="V249" s="204"/>
    </row>
    <row r="250" spans="2:22" ht="16.5" customHeight="1" x14ac:dyDescent="0.25">
      <c r="B250" s="204" t="s">
        <v>123</v>
      </c>
      <c r="C250" s="288"/>
      <c r="E250" s="282">
        <v>8365.1174857608294</v>
      </c>
      <c r="G250" s="283">
        <f t="shared" ref="G250" si="91">E250/$E$10</f>
        <v>72.004055044682914</v>
      </c>
      <c r="H250" s="283"/>
      <c r="I250" s="283">
        <f t="shared" ref="I250" si="92">E250/$I$16</f>
        <v>12.539028593568215</v>
      </c>
      <c r="L250" s="332"/>
      <c r="M250" s="204"/>
      <c r="N250" s="332"/>
      <c r="O250" s="204"/>
      <c r="P250" s="332"/>
      <c r="Q250" s="204"/>
      <c r="R250" s="332"/>
      <c r="S250" s="204"/>
      <c r="T250" s="332"/>
      <c r="U250" s="204"/>
      <c r="V250" s="204"/>
    </row>
    <row r="251" spans="2:22" ht="3.95" customHeight="1" x14ac:dyDescent="0.25">
      <c r="B251" s="204"/>
      <c r="C251" s="288"/>
      <c r="E251" s="275"/>
      <c r="G251" s="275"/>
      <c r="H251" s="275"/>
      <c r="I251" s="275"/>
      <c r="L251" s="300"/>
      <c r="M251" s="204"/>
      <c r="N251" s="300"/>
      <c r="O251" s="204"/>
      <c r="P251" s="300"/>
      <c r="Q251" s="204"/>
      <c r="R251" s="300"/>
      <c r="S251" s="204"/>
      <c r="T251" s="300"/>
      <c r="U251" s="204"/>
      <c r="V251" s="204"/>
    </row>
    <row r="252" spans="2:22" s="334" customFormat="1" ht="16.5" customHeight="1" x14ac:dyDescent="0.2">
      <c r="B252" s="306" t="s">
        <v>124</v>
      </c>
      <c r="C252" s="306"/>
      <c r="D252" s="307"/>
      <c r="E252" s="308">
        <v>257325</v>
      </c>
      <c r="F252" s="308"/>
      <c r="G252" s="308">
        <f>((G171+G195)-G238)+(G243+G248+G250)</f>
        <v>2214.9955720541757</v>
      </c>
      <c r="H252" s="308"/>
      <c r="I252" s="308">
        <f>((I171+I195)-I238)+(I243+I248+I250)</f>
        <v>385.72678712857072</v>
      </c>
      <c r="J252" s="336"/>
      <c r="K252" s="337"/>
      <c r="L252" s="338"/>
      <c r="M252" s="336"/>
      <c r="N252" s="338"/>
      <c r="O252" s="336"/>
      <c r="P252" s="338"/>
      <c r="Q252" s="336"/>
      <c r="R252" s="338"/>
      <c r="S252" s="336"/>
      <c r="T252" s="338"/>
      <c r="U252" s="238"/>
      <c r="V252" s="238"/>
    </row>
    <row r="253" spans="2:22" ht="3.95" customHeight="1" x14ac:dyDescent="0.25">
      <c r="B253" s="204"/>
      <c r="C253" s="204"/>
      <c r="E253" s="275"/>
      <c r="G253" s="275"/>
      <c r="H253" s="275"/>
      <c r="I253" s="275"/>
      <c r="L253" s="300"/>
      <c r="M253" s="204"/>
      <c r="N253" s="300"/>
      <c r="O253" s="204"/>
      <c r="P253" s="300"/>
      <c r="Q253" s="204"/>
      <c r="R253" s="300"/>
      <c r="S253" s="204"/>
      <c r="T253" s="300"/>
      <c r="U253" s="204"/>
      <c r="V253" s="204"/>
    </row>
    <row r="254" spans="2:22" hidden="1" outlineLevel="1" x14ac:dyDescent="0.25">
      <c r="C254" s="309" t="s">
        <v>286</v>
      </c>
      <c r="D254" s="310"/>
      <c r="E254" s="278">
        <v>50374.4026980579</v>
      </c>
      <c r="F254" s="287"/>
      <c r="G254" s="279">
        <f t="shared" ref="G254:G255" si="93">E254/$E$10</f>
        <v>433.60553762552263</v>
      </c>
      <c r="H254" s="279"/>
      <c r="I254" s="279">
        <f t="shared" ref="I254:I255" si="94">E254/$I$16</f>
        <v>75.5095283347856</v>
      </c>
      <c r="L254" s="204"/>
      <c r="M254" s="204"/>
      <c r="N254" s="204"/>
      <c r="O254" s="204"/>
      <c r="P254" s="204"/>
      <c r="Q254" s="204"/>
      <c r="R254" s="204"/>
      <c r="S254" s="204"/>
      <c r="T254" s="204"/>
      <c r="U254" s="204"/>
      <c r="V254" s="204"/>
    </row>
    <row r="255" spans="2:22" hidden="1" outlineLevel="1" x14ac:dyDescent="0.25">
      <c r="C255" s="309" t="s">
        <v>287</v>
      </c>
      <c r="D255" s="310"/>
      <c r="E255" s="278">
        <v>72998.693944342609</v>
      </c>
      <c r="F255" s="287"/>
      <c r="G255" s="279">
        <f t="shared" si="93"/>
        <v>628.34765750816484</v>
      </c>
      <c r="H255" s="279"/>
      <c r="I255" s="279">
        <f t="shared" si="94"/>
        <v>109.42257681608579</v>
      </c>
      <c r="L255" s="204"/>
      <c r="M255" s="204"/>
      <c r="N255" s="204"/>
      <c r="O255" s="204"/>
      <c r="P255" s="204"/>
      <c r="Q255" s="204"/>
      <c r="R255" s="204"/>
      <c r="S255" s="204"/>
      <c r="T255" s="204"/>
      <c r="U255" s="204"/>
      <c r="V255" s="204"/>
    </row>
    <row r="256" spans="2:22" ht="14.25" customHeight="1" collapsed="1" x14ac:dyDescent="0.25">
      <c r="B256" s="204" t="s">
        <v>58</v>
      </c>
      <c r="C256" s="204"/>
      <c r="D256" s="311"/>
      <c r="E256" s="282">
        <f>E254+E255</f>
        <v>123373.09664240052</v>
      </c>
      <c r="F256" s="282"/>
      <c r="G256" s="283">
        <f t="shared" ref="G256:I256" si="95">G254+G255</f>
        <v>1061.9531951336876</v>
      </c>
      <c r="H256" s="283"/>
      <c r="I256" s="283">
        <f t="shared" si="95"/>
        <v>184.93210515087139</v>
      </c>
      <c r="L256" s="332"/>
      <c r="M256" s="204"/>
      <c r="N256" s="332"/>
      <c r="O256" s="204"/>
      <c r="P256" s="332"/>
      <c r="Q256" s="204"/>
      <c r="R256" s="332"/>
      <c r="S256" s="204"/>
      <c r="T256" s="332"/>
      <c r="U256" s="204"/>
      <c r="V256" s="204"/>
    </row>
    <row r="257" spans="2:22" ht="15.75" customHeight="1" x14ac:dyDescent="0.25">
      <c r="L257" s="204"/>
      <c r="M257" s="204"/>
      <c r="N257" s="204"/>
      <c r="O257" s="204"/>
      <c r="P257" s="204"/>
      <c r="Q257" s="204"/>
      <c r="R257" s="204"/>
      <c r="S257" s="204"/>
      <c r="T257" s="204"/>
      <c r="U257" s="204"/>
      <c r="V257" s="204"/>
    </row>
    <row r="258" spans="2:22" x14ac:dyDescent="0.25">
      <c r="L258" s="204"/>
      <c r="M258" s="204"/>
      <c r="N258" s="204"/>
      <c r="O258" s="204"/>
      <c r="P258" s="204"/>
      <c r="Q258" s="204"/>
      <c r="R258" s="204"/>
      <c r="S258" s="204"/>
      <c r="T258" s="204"/>
      <c r="U258" s="204"/>
      <c r="V258" s="204"/>
    </row>
    <row r="259" spans="2:22" x14ac:dyDescent="0.25">
      <c r="B259" s="661"/>
    </row>
  </sheetData>
  <dataConsolidate/>
  <mergeCells count="19">
    <mergeCell ref="B171:C171"/>
    <mergeCell ref="B177:C177"/>
    <mergeCell ref="B148:C148"/>
    <mergeCell ref="B149:C149"/>
    <mergeCell ref="B154:C154"/>
    <mergeCell ref="B165:C165"/>
    <mergeCell ref="B169:C169"/>
    <mergeCell ref="B146:C146"/>
    <mergeCell ref="E7:I7"/>
    <mergeCell ref="E66:I67"/>
    <mergeCell ref="B74:C74"/>
    <mergeCell ref="B86:C86"/>
    <mergeCell ref="B101:C101"/>
    <mergeCell ref="B105:C105"/>
    <mergeCell ref="B112:C112"/>
    <mergeCell ref="B117:C117"/>
    <mergeCell ref="B122:C122"/>
    <mergeCell ref="B127:C127"/>
    <mergeCell ref="B131:C131"/>
  </mergeCells>
  <pageMargins left="0.62992125984251968" right="0.43307086614173229" top="0.39370078740157483" bottom="0.74803149606299213" header="0.31496062992125984" footer="0.31496062992125984"/>
  <pageSetup scale="95" orientation="portrait" r:id="rId1"/>
  <headerFooter differentOddEven="1">
    <oddHeader xml:space="preserve">&amp;R&amp;D
</oddHeader>
    <oddFooter>&amp;LL’utilisation du contenu demeure sous l’entière responsabilité des usagers. Le CECPA n’est aucunement responsable de toute inexactitude, erreur, omission ou faute qui pourrait découler, directement ou indirectement, de son utilisation.</oddFooter>
  </headerFooter>
  <rowBreaks count="1" manualBreakCount="1">
    <brk id="64" max="9" man="1"/>
  </rowBreaks>
  <colBreaks count="2" manualBreakCount="2">
    <brk id="11" max="105" man="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M157"/>
  <sheetViews>
    <sheetView tabSelected="1" workbookViewId="0">
      <selection activeCell="G14" sqref="G14"/>
    </sheetView>
  </sheetViews>
  <sheetFormatPr baseColWidth="10" defaultColWidth="11" defaultRowHeight="13.5" x14ac:dyDescent="0.25"/>
  <cols>
    <col min="1" max="1" width="0.75" style="23" customWidth="1"/>
    <col min="2" max="2" width="32.625" style="23" customWidth="1"/>
    <col min="3" max="3" width="18.25" style="23" customWidth="1"/>
    <col min="4" max="4" width="0.875" style="23" customWidth="1"/>
    <col min="5" max="5" width="17" style="23" customWidth="1"/>
    <col min="6" max="6" width="0.75" style="23" customWidth="1"/>
    <col min="7" max="7" width="20.375" style="23" customWidth="1"/>
    <col min="8" max="8" width="0.75" style="23" customWidth="1"/>
    <col min="9" max="9" width="17" style="23" customWidth="1"/>
    <col min="10" max="10" width="0.75" style="23" customWidth="1"/>
    <col min="11" max="11" width="13.25" style="23" customWidth="1"/>
    <col min="12" max="12" width="0.75" style="23" customWidth="1"/>
    <col min="13" max="13" width="17" style="23" customWidth="1"/>
    <col min="14" max="14" width="0.75" style="23" customWidth="1"/>
    <col min="15" max="15" width="17" style="23" customWidth="1"/>
    <col min="16" max="16" width="0.75" style="23" customWidth="1"/>
    <col min="17" max="17" width="17" style="23" customWidth="1"/>
    <col min="18" max="18" width="0.75" style="23" customWidth="1"/>
    <col min="19" max="19" width="17" style="23" customWidth="1"/>
    <col min="20" max="20" width="0.75" style="23" customWidth="1"/>
    <col min="21" max="21" width="17" style="23" customWidth="1"/>
    <col min="22" max="22" width="0.75" style="23" customWidth="1"/>
    <col min="23" max="23" width="17" style="23" customWidth="1"/>
    <col min="24" max="24" width="0.75" style="23" customWidth="1"/>
    <col min="25" max="26" width="17" style="23" customWidth="1"/>
    <col min="27" max="27" width="0.75" style="23" customWidth="1"/>
    <col min="28" max="29" width="17" style="23" customWidth="1"/>
    <col min="30" max="30" width="0.75" style="23" customWidth="1"/>
    <col min="31" max="31" width="17" style="23" customWidth="1"/>
    <col min="32" max="32" width="0.75" style="23" customWidth="1"/>
    <col min="33" max="33" width="17" style="23" customWidth="1"/>
    <col min="34" max="34" width="0.75" style="23" customWidth="1"/>
    <col min="35" max="35" width="17" style="23" customWidth="1"/>
    <col min="36" max="16384" width="11" style="23"/>
  </cols>
  <sheetData>
    <row r="1" spans="2:13" ht="25.5" customHeight="1" x14ac:dyDescent="0.25">
      <c r="B1" s="640"/>
      <c r="C1" s="640"/>
      <c r="D1" s="640"/>
      <c r="E1" s="640"/>
      <c r="F1" s="640"/>
      <c r="G1" s="640"/>
      <c r="H1" s="640"/>
      <c r="I1" s="640"/>
      <c r="J1" s="640"/>
      <c r="K1" s="640"/>
      <c r="L1" s="339"/>
    </row>
    <row r="3" spans="2:13" ht="56.25" customHeight="1" x14ac:dyDescent="0.45">
      <c r="B3" s="20" t="s">
        <v>290</v>
      </c>
      <c r="C3" s="21"/>
      <c r="D3" s="22"/>
      <c r="E3" s="22"/>
      <c r="F3" s="22"/>
    </row>
    <row r="4" spans="2:13" ht="26.25" customHeight="1" x14ac:dyDescent="0.25">
      <c r="B4" s="641" t="s">
        <v>354</v>
      </c>
      <c r="C4" s="641"/>
      <c r="D4" s="641"/>
      <c r="E4" s="641"/>
      <c r="F4" s="641"/>
      <c r="G4" s="641"/>
      <c r="H4" s="641"/>
      <c r="I4" s="641"/>
      <c r="J4" s="641"/>
      <c r="K4" s="641"/>
      <c r="L4" s="25"/>
    </row>
    <row r="5" spans="2:13" ht="16.5" customHeight="1" x14ac:dyDescent="0.25">
      <c r="B5" s="24"/>
      <c r="C5" s="24"/>
      <c r="D5" s="24"/>
      <c r="E5" s="24"/>
      <c r="F5" s="24"/>
      <c r="G5" s="24"/>
      <c r="H5" s="24"/>
      <c r="I5" s="24"/>
      <c r="J5" s="24"/>
      <c r="K5" s="24"/>
      <c r="L5" s="25"/>
    </row>
    <row r="6" spans="2:13" ht="15.75" customHeight="1" x14ac:dyDescent="0.25">
      <c r="B6" s="25"/>
      <c r="C6" s="25"/>
      <c r="D6" s="25"/>
      <c r="E6" s="25"/>
      <c r="F6" s="25"/>
      <c r="G6" s="25"/>
      <c r="H6" s="25"/>
      <c r="I6" s="642" t="str">
        <f>IF(E8="Indexation 2021","Cette indexation est différente de celle produite par la Financière agricole du Québec.","")</f>
        <v>Cette indexation est différente de celle produite par la Financière agricole du Québec.</v>
      </c>
      <c r="J6" s="642"/>
      <c r="K6" s="642"/>
      <c r="L6" s="25"/>
    </row>
    <row r="7" spans="2:13" ht="4.5" customHeight="1" x14ac:dyDescent="0.25">
      <c r="B7" s="25"/>
      <c r="C7" s="25"/>
      <c r="D7" s="25"/>
      <c r="E7" s="25"/>
      <c r="F7" s="25"/>
      <c r="G7" s="26"/>
      <c r="H7" s="25"/>
      <c r="I7" s="643"/>
      <c r="J7" s="643"/>
      <c r="K7" s="643"/>
      <c r="L7" s="25"/>
    </row>
    <row r="8" spans="2:13" ht="15.75" customHeight="1" x14ac:dyDescent="0.25">
      <c r="B8" s="27" t="s">
        <v>1</v>
      </c>
      <c r="C8" s="27"/>
      <c r="D8" s="25"/>
      <c r="E8" s="644" t="s">
        <v>372</v>
      </c>
      <c r="F8" s="645"/>
      <c r="G8" s="646"/>
      <c r="H8" s="25"/>
      <c r="I8" s="643"/>
      <c r="J8" s="643"/>
      <c r="K8" s="643"/>
      <c r="L8" s="25"/>
    </row>
    <row r="9" spans="2:13" ht="4.5" customHeight="1" x14ac:dyDescent="0.25">
      <c r="D9" s="25"/>
      <c r="E9" s="25"/>
      <c r="F9" s="25"/>
      <c r="G9" s="26"/>
      <c r="H9" s="25"/>
      <c r="I9" s="643"/>
      <c r="J9" s="643"/>
      <c r="K9" s="643"/>
      <c r="L9" s="25"/>
    </row>
    <row r="10" spans="2:13" x14ac:dyDescent="0.25">
      <c r="B10" s="27" t="s">
        <v>0</v>
      </c>
      <c r="C10" s="27"/>
      <c r="D10" s="25"/>
      <c r="E10" s="647" t="s">
        <v>288</v>
      </c>
      <c r="F10" s="648"/>
      <c r="G10" s="649"/>
      <c r="H10" s="25"/>
      <c r="I10" s="643"/>
      <c r="J10" s="643"/>
      <c r="K10" s="643"/>
      <c r="L10" s="25"/>
    </row>
    <row r="11" spans="2:13" x14ac:dyDescent="0.25">
      <c r="B11" s="28"/>
      <c r="C11" s="28"/>
      <c r="D11" s="28"/>
      <c r="E11" s="28"/>
      <c r="F11" s="28"/>
      <c r="G11" s="28"/>
      <c r="H11" s="28"/>
      <c r="I11" s="28"/>
      <c r="J11" s="28"/>
      <c r="K11" s="28"/>
      <c r="L11" s="25"/>
    </row>
    <row r="12" spans="2:13" ht="15" customHeight="1" x14ac:dyDescent="0.25">
      <c r="B12" s="29"/>
      <c r="C12" s="25"/>
      <c r="D12" s="25"/>
      <c r="E12" s="650" t="s">
        <v>2</v>
      </c>
      <c r="F12" s="30"/>
      <c r="G12" s="30"/>
      <c r="H12" s="31"/>
      <c r="I12" s="652" t="str">
        <f>IF(E8&lt;&gt;0,E8,"")</f>
        <v>Indexation 2021</v>
      </c>
      <c r="J12" s="31"/>
      <c r="K12" s="652" t="s">
        <v>3</v>
      </c>
      <c r="L12" s="25"/>
    </row>
    <row r="13" spans="2:13" ht="15.75" customHeight="1" thickBot="1" x14ac:dyDescent="0.3">
      <c r="B13" s="25"/>
      <c r="C13" s="32" t="s">
        <v>4</v>
      </c>
      <c r="D13" s="25"/>
      <c r="E13" s="651"/>
      <c r="F13" s="33"/>
      <c r="G13" s="34"/>
      <c r="H13" s="34"/>
      <c r="I13" s="653"/>
      <c r="J13" s="35"/>
      <c r="K13" s="653"/>
      <c r="L13" s="25"/>
    </row>
    <row r="14" spans="2:13" ht="15.75" customHeight="1" x14ac:dyDescent="0.25">
      <c r="B14" s="25"/>
      <c r="C14" s="25"/>
      <c r="D14" s="25"/>
      <c r="E14" s="185"/>
      <c r="F14" s="185"/>
      <c r="G14" s="185"/>
      <c r="H14" s="185"/>
      <c r="I14" s="36"/>
      <c r="J14" s="36"/>
      <c r="K14" s="36"/>
      <c r="L14" s="25"/>
    </row>
    <row r="15" spans="2:13" x14ac:dyDescent="0.25">
      <c r="B15" s="25" t="s">
        <v>326</v>
      </c>
      <c r="C15" s="25" t="s">
        <v>349</v>
      </c>
      <c r="D15" s="25"/>
      <c r="E15" s="1"/>
      <c r="F15" s="25"/>
      <c r="G15" s="130"/>
      <c r="H15" s="26"/>
      <c r="I15" s="37" t="str">
        <f>IF(E15="","",'Coef+Ind'!E5)</f>
        <v/>
      </c>
      <c r="J15" s="26"/>
      <c r="K15" s="130" t="str">
        <f>IF(E15=0,"",E15-I15)</f>
        <v/>
      </c>
      <c r="L15" s="25"/>
    </row>
    <row r="16" spans="2:13" ht="4.5" customHeight="1" x14ac:dyDescent="0.25">
      <c r="B16" s="25"/>
      <c r="C16" s="25"/>
      <c r="E16" s="39"/>
      <c r="G16" s="40"/>
      <c r="H16" s="40"/>
      <c r="I16" s="41"/>
      <c r="J16" s="41"/>
      <c r="K16" s="41"/>
      <c r="L16" s="340"/>
      <c r="M16" s="340"/>
    </row>
    <row r="17" spans="2:13" x14ac:dyDescent="0.25">
      <c r="B17" s="25" t="s">
        <v>348</v>
      </c>
      <c r="C17" s="25" t="s">
        <v>350</v>
      </c>
      <c r="D17" s="25"/>
      <c r="E17" s="1"/>
      <c r="F17" s="25"/>
      <c r="G17" s="313" t="str">
        <f>IF(OR(E17="",E15=""),"",E17/E15)</f>
        <v/>
      </c>
      <c r="H17" s="26"/>
      <c r="I17" s="313" t="str">
        <f>IF(E17="","",'Coef+Ind'!E7/'Coef+Ind'!E5)</f>
        <v/>
      </c>
      <c r="J17" s="26"/>
      <c r="K17" s="130" t="str">
        <f>IF(G17="","",G17-I17)</f>
        <v/>
      </c>
      <c r="L17" s="25"/>
    </row>
    <row r="18" spans="2:13" ht="4.5" customHeight="1" x14ac:dyDescent="0.25">
      <c r="B18" s="25"/>
      <c r="C18" s="25"/>
      <c r="E18" s="39"/>
      <c r="G18" s="40"/>
      <c r="H18" s="40"/>
      <c r="I18" s="41"/>
      <c r="J18" s="41"/>
      <c r="K18" s="41"/>
      <c r="L18" s="340"/>
      <c r="M18" s="340"/>
    </row>
    <row r="19" spans="2:13" x14ac:dyDescent="0.25">
      <c r="B19" s="25"/>
      <c r="C19" s="25" t="s">
        <v>351</v>
      </c>
      <c r="D19" s="25"/>
      <c r="E19" s="312"/>
      <c r="F19" s="25"/>
      <c r="G19" s="160">
        <f>E19*E17/100</f>
        <v>0</v>
      </c>
      <c r="H19" s="26"/>
      <c r="I19" s="314"/>
      <c r="J19" s="26"/>
      <c r="K19" s="130"/>
      <c r="L19" s="25"/>
    </row>
    <row r="20" spans="2:13" x14ac:dyDescent="0.25">
      <c r="B20" s="43"/>
      <c r="C20" s="43"/>
      <c r="D20" s="43"/>
      <c r="E20" s="43"/>
      <c r="F20" s="43"/>
      <c r="G20" s="44"/>
      <c r="H20" s="43"/>
      <c r="I20" s="43"/>
      <c r="J20" s="43"/>
      <c r="K20" s="43"/>
      <c r="L20" s="25"/>
    </row>
    <row r="21" spans="2:13" ht="15.75" customHeight="1" x14ac:dyDescent="0.25">
      <c r="B21" s="45" t="s">
        <v>10</v>
      </c>
      <c r="C21" s="46"/>
      <c r="D21" s="25"/>
      <c r="E21" s="47"/>
      <c r="F21" s="30"/>
      <c r="G21" s="132"/>
      <c r="H21" s="27"/>
      <c r="I21" s="27"/>
      <c r="J21" s="27"/>
      <c r="K21" s="27"/>
      <c r="L21" s="25"/>
    </row>
    <row r="22" spans="2:13" ht="16.5" x14ac:dyDescent="0.3">
      <c r="B22" s="48"/>
      <c r="C22" s="48"/>
      <c r="D22" s="48"/>
      <c r="E22" s="181"/>
      <c r="F22" s="133"/>
      <c r="G22" s="341" t="s">
        <v>34</v>
      </c>
      <c r="H22" s="133"/>
      <c r="I22" s="133"/>
      <c r="J22" s="133"/>
      <c r="K22" s="133"/>
      <c r="L22" s="25"/>
    </row>
    <row r="23" spans="2:13" x14ac:dyDescent="0.25">
      <c r="B23" s="25"/>
      <c r="C23" s="52"/>
      <c r="D23" s="25"/>
      <c r="E23" s="180"/>
      <c r="F23" s="69"/>
      <c r="G23" s="134"/>
      <c r="H23" s="134"/>
      <c r="I23" s="134"/>
      <c r="J23" s="131"/>
      <c r="K23" s="136"/>
      <c r="L23" s="25"/>
    </row>
    <row r="24" spans="2:13" ht="5.0999999999999996" customHeight="1" x14ac:dyDescent="0.25">
      <c r="B24" s="25"/>
      <c r="C24" s="52"/>
      <c r="D24" s="25"/>
      <c r="E24" s="52"/>
      <c r="F24" s="25"/>
      <c r="G24" s="135"/>
      <c r="H24" s="26"/>
      <c r="I24" s="51"/>
      <c r="J24" s="26"/>
      <c r="K24" s="50"/>
      <c r="L24" s="25"/>
    </row>
    <row r="25" spans="2:13" x14ac:dyDescent="0.25">
      <c r="B25" s="25" t="s">
        <v>352</v>
      </c>
      <c r="C25" s="25" t="s">
        <v>353</v>
      </c>
      <c r="D25" s="25"/>
      <c r="E25" s="1"/>
      <c r="F25" s="25"/>
      <c r="G25" s="317" t="str">
        <f>IF(OR(E25="",E15=""),"",E25/E15)</f>
        <v/>
      </c>
      <c r="H25" s="26"/>
      <c r="I25" s="317" t="str">
        <f>IF(E25="","",'Coef+Ind'!E9/'Coef+Ind'!E5)</f>
        <v/>
      </c>
      <c r="J25" s="26"/>
      <c r="K25" s="316" t="str">
        <f>IF(G25="","",G25-I25)</f>
        <v/>
      </c>
      <c r="L25" s="25"/>
    </row>
    <row r="26" spans="2:13" ht="4.5" customHeight="1" x14ac:dyDescent="0.25">
      <c r="B26" s="25"/>
      <c r="C26" s="25"/>
      <c r="E26" s="39"/>
      <c r="G26" s="40"/>
      <c r="H26" s="40"/>
      <c r="I26" s="41"/>
      <c r="J26" s="41"/>
      <c r="K26" s="41"/>
      <c r="L26" s="340"/>
      <c r="M26" s="340"/>
    </row>
    <row r="27" spans="2:13" x14ac:dyDescent="0.25">
      <c r="B27" s="25" t="s">
        <v>200</v>
      </c>
      <c r="C27" s="25" t="s">
        <v>183</v>
      </c>
      <c r="D27" s="25"/>
      <c r="E27" s="1"/>
      <c r="F27" s="25"/>
      <c r="G27" s="315" t="str">
        <f>IF(OR(E27="",E15=""),"",E27/E15)</f>
        <v/>
      </c>
      <c r="H27" s="26"/>
      <c r="I27" s="315" t="str">
        <f>IF(E27="","",'Coef+Ind'!E6/'Coef+Ind'!E5)</f>
        <v/>
      </c>
      <c r="J27" s="26"/>
      <c r="K27" s="316" t="str">
        <f>IF(G27="","",G27-I27)</f>
        <v/>
      </c>
      <c r="L27" s="25"/>
    </row>
    <row r="28" spans="2:13" ht="4.5" customHeight="1" x14ac:dyDescent="0.25">
      <c r="B28" s="25"/>
      <c r="C28" s="25"/>
      <c r="G28" s="40"/>
      <c r="H28" s="40"/>
      <c r="I28" s="41"/>
      <c r="J28" s="41"/>
      <c r="K28" s="41"/>
      <c r="L28" s="340"/>
      <c r="M28" s="340"/>
    </row>
    <row r="29" spans="2:13" ht="4.5" customHeight="1" x14ac:dyDescent="0.25">
      <c r="B29" s="25"/>
      <c r="C29" s="25"/>
      <c r="G29" s="40"/>
      <c r="H29" s="40"/>
      <c r="I29" s="41"/>
      <c r="J29" s="41"/>
      <c r="K29" s="41"/>
      <c r="L29" s="340"/>
      <c r="M29" s="340"/>
    </row>
    <row r="30" spans="2:13" x14ac:dyDescent="0.25">
      <c r="B30" s="25" t="s">
        <v>5</v>
      </c>
      <c r="C30" s="53" t="s">
        <v>7</v>
      </c>
      <c r="D30" s="25"/>
      <c r="E30" s="149"/>
      <c r="F30" s="25"/>
      <c r="G30" s="130" t="str">
        <f>IF(AND($E$10=Lég_Choix!$B$27,$E$15&gt;0,E30&gt;0),E30/$E$15,IF(AND($E$10=Lég_Choix!$B$28,$G$19&gt;0,E30&gt;0),E30/$E$19,IF(AND($E$10=Lég_Choix!$B$29,E30&gt;0),E30/$E$33,"")))</f>
        <v/>
      </c>
      <c r="H30" s="54"/>
      <c r="I30" s="54" t="str">
        <f>IF(OR(E8="",E10="",E30=""),"",'Coef+Ind'!J240)</f>
        <v/>
      </c>
      <c r="J30" s="54"/>
      <c r="K30" s="130" t="str">
        <f>IF(AND($E$8&lt;&gt;"",$E$10&lt;&gt;""),IF(E30=0,"",G30-I30),"")</f>
        <v/>
      </c>
      <c r="L30" s="25"/>
    </row>
    <row r="31" spans="2:13" x14ac:dyDescent="0.25">
      <c r="C31" s="53" t="s">
        <v>8</v>
      </c>
      <c r="D31" s="25"/>
      <c r="E31" s="149"/>
      <c r="F31" s="25"/>
      <c r="G31" s="130" t="str">
        <f>IF(AND($E$10=Lég_Choix!$B$27,$E$15&gt;0,E31&gt;0),E31/$E$15,IF(AND($E$10=Lég_Choix!$B$28,$G$19&gt;0,E31&gt;0),E31/$E$19,IF(AND($E$10=Lég_Choix!$B$29,E31&gt;0),E31/$E$33,"")))</f>
        <v/>
      </c>
      <c r="H31" s="54"/>
      <c r="I31" s="54" t="str">
        <f>IF(OR(E8="",E10="",E31=""),"",'Coef+Ind'!J241+'Coef+Ind'!J242+'Coef+Ind'!J243)</f>
        <v/>
      </c>
      <c r="J31" s="54"/>
      <c r="K31" s="130" t="str">
        <f t="shared" ref="K31:K32" si="0">IF(AND($E$8&lt;&gt;"",$E$10&lt;&gt;""),IF(E31=0,"",G31-I31),"")</f>
        <v/>
      </c>
      <c r="L31" s="25"/>
    </row>
    <row r="32" spans="2:13" x14ac:dyDescent="0.25">
      <c r="C32" s="53" t="s">
        <v>9</v>
      </c>
      <c r="D32" s="25"/>
      <c r="E32" s="149"/>
      <c r="F32" s="25"/>
      <c r="G32" s="130" t="str">
        <f>IF(AND($E$10=Lég_Choix!$B$27,$E$15&gt;0,E32&gt;0),E32/$E$15,IF(AND($E$10=Lég_Choix!$B$28,$G$19&gt;0,E32&gt;0),E32/$E$19,IF(AND($E$10=Lég_Choix!$B$29,E32&gt;0),E32/$E$33,"")))</f>
        <v/>
      </c>
      <c r="H32" s="54"/>
      <c r="I32" s="54" t="str">
        <f>IF(OR(E8="",E10="",E32=""),"",'Coef+Ind'!J244)</f>
        <v/>
      </c>
      <c r="J32" s="54"/>
      <c r="K32" s="130" t="str">
        <f t="shared" si="0"/>
        <v/>
      </c>
      <c r="L32" s="25"/>
    </row>
    <row r="33" spans="2:13" x14ac:dyDescent="0.25">
      <c r="B33" s="25"/>
      <c r="C33" s="27" t="s">
        <v>6</v>
      </c>
      <c r="D33" s="25"/>
      <c r="E33" s="42">
        <f>SUM(E30:E32)</f>
        <v>0</v>
      </c>
      <c r="F33" s="25"/>
      <c r="G33" s="38" t="str">
        <f>IF(AND(G30="",G31="",G32=""),"",SUM(G30:G32))</f>
        <v/>
      </c>
      <c r="H33" s="38"/>
      <c r="I33" s="38" t="str">
        <f>IF(AND(I30="",I31="",I32=""),"",SUM(I30:I32))</f>
        <v/>
      </c>
      <c r="J33" s="38"/>
      <c r="K33" s="130" t="str">
        <f>IF(AND($E$8&lt;&gt;"",$E$10&lt;&gt;""),IF(E33=0,"",G33-I33),"")</f>
        <v/>
      </c>
      <c r="L33" s="25"/>
    </row>
    <row r="34" spans="2:13" ht="15" customHeight="1" x14ac:dyDescent="0.25">
      <c r="B34" s="43"/>
      <c r="C34" s="43"/>
      <c r="D34" s="43"/>
      <c r="E34" s="43"/>
      <c r="F34" s="43"/>
      <c r="G34" s="55"/>
      <c r="H34" s="43"/>
      <c r="I34" s="43"/>
      <c r="J34" s="43"/>
      <c r="K34" s="43"/>
      <c r="L34" s="25"/>
    </row>
    <row r="35" spans="2:13" x14ac:dyDescent="0.25">
      <c r="B35" s="45" t="s">
        <v>11</v>
      </c>
      <c r="C35" s="46"/>
      <c r="D35" s="25"/>
      <c r="E35" s="25"/>
      <c r="F35" s="25"/>
      <c r="G35" s="25"/>
      <c r="H35" s="25"/>
      <c r="I35" s="25"/>
      <c r="J35" s="25"/>
      <c r="K35" s="25"/>
      <c r="L35" s="25"/>
    </row>
    <row r="36" spans="2:13" ht="15.75" customHeight="1" x14ac:dyDescent="0.25">
      <c r="B36" s="25"/>
      <c r="C36" s="25"/>
      <c r="D36" s="25"/>
      <c r="E36" s="637" t="s">
        <v>2</v>
      </c>
      <c r="F36" s="637"/>
      <c r="G36" s="637"/>
      <c r="H36" s="31"/>
      <c r="I36" s="656"/>
      <c r="J36" s="31"/>
      <c r="K36" s="637"/>
      <c r="L36" s="25"/>
    </row>
    <row r="37" spans="2:13" ht="4.5" customHeight="1" x14ac:dyDescent="0.25">
      <c r="B37" s="25"/>
      <c r="C37" s="25"/>
      <c r="E37" s="637"/>
      <c r="F37" s="637"/>
      <c r="G37" s="637"/>
      <c r="H37" s="56"/>
      <c r="I37" s="656"/>
      <c r="J37" s="57"/>
      <c r="K37" s="637"/>
      <c r="L37" s="340"/>
      <c r="M37" s="340"/>
    </row>
    <row r="38" spans="2:13" ht="15.75" customHeight="1" x14ac:dyDescent="0.25">
      <c r="B38" s="58" t="s">
        <v>127</v>
      </c>
      <c r="C38" s="59"/>
      <c r="D38" s="59"/>
      <c r="E38" s="182" t="s">
        <v>6</v>
      </c>
      <c r="F38" s="49"/>
      <c r="G38" s="182" t="str">
        <f>IF(E10&lt;&gt;0,E10,"")</f>
        <v>par vache</v>
      </c>
      <c r="H38" s="49"/>
      <c r="I38" s="657"/>
      <c r="J38" s="180"/>
      <c r="K38" s="638"/>
      <c r="L38" s="25"/>
    </row>
    <row r="39" spans="2:13" x14ac:dyDescent="0.25">
      <c r="B39" s="25" t="s">
        <v>94</v>
      </c>
      <c r="C39" s="25"/>
      <c r="D39" s="25"/>
      <c r="E39" s="2"/>
      <c r="F39" s="60"/>
      <c r="G39" s="151" t="str">
        <f>IF(AND($E$10=Lég_Choix!$B$27,$E$17&gt;0,E39&gt;0),E39/$E$17,IF(AND($E$10=Lég_Choix!$B$28,$E$19&gt;0,E39&gt;0),E39/$E$19,IF(AND($E$10=Lég_Choix!$B$29,E39&gt;0),E39/$E$48,"")))</f>
        <v/>
      </c>
      <c r="H39" s="152"/>
      <c r="I39" s="108" t="str">
        <f>IF(OR(E8="",E10="",E39=""),"",'Coef+Ind'!J249)</f>
        <v/>
      </c>
      <c r="J39" s="153"/>
      <c r="K39" s="87" t="str">
        <f>IF(AND(G39&lt;&gt;0,I39&lt;&gt;""),G39-I39,"")</f>
        <v/>
      </c>
      <c r="L39" s="25"/>
    </row>
    <row r="40" spans="2:13" x14ac:dyDescent="0.25">
      <c r="B40" s="25" t="s">
        <v>98</v>
      </c>
      <c r="C40" s="25"/>
      <c r="D40" s="25"/>
      <c r="E40" s="140">
        <f>SUM(E41:E46)</f>
        <v>0</v>
      </c>
      <c r="F40" s="60"/>
      <c r="G40" s="151" t="str">
        <f>IF(AND($E$10=Lég_Choix!$B$27,$E$17&gt;0,E40&gt;0),E40/$E$17,IF(AND($E$10=Lég_Choix!$B$28,$E$19&gt;0,E40&gt;0),E40/$E$19,IF(AND($E$10=Lég_Choix!$B$29,E40&gt;0),E40/$E$48,"")))</f>
        <v/>
      </c>
      <c r="H40" s="152"/>
      <c r="I40" s="108" t="str">
        <f>IF(OR(E8="",E10="",E40=0),"",'Coef+Ind'!J250)</f>
        <v/>
      </c>
      <c r="J40" s="153"/>
      <c r="K40" s="87" t="str">
        <f t="shared" ref="K40:K46" si="1">IF(AND(G40&lt;&gt;0,I40&lt;&gt;""),G40-I40,"")</f>
        <v/>
      </c>
      <c r="L40" s="25"/>
    </row>
    <row r="41" spans="2:13" x14ac:dyDescent="0.25">
      <c r="C41" s="53" t="s">
        <v>174</v>
      </c>
      <c r="D41" s="25"/>
      <c r="E41" s="138"/>
      <c r="F41" s="62"/>
      <c r="G41" s="155" t="str">
        <f>IF(AND($E$10=Lég_Choix!$B$27,$E$17&gt;0,E41&gt;0),E41/$E$17,IF(AND($E$10=Lég_Choix!$B$28,$E$19&gt;0,E41&gt;0),E41/$E$19,IF(AND($E$10=Lég_Choix!$B$29,E41&gt;0),E41/$E$48,"")))</f>
        <v/>
      </c>
      <c r="H41" s="154"/>
      <c r="I41" s="155" t="str">
        <f>IF(OR(E8="",E10="",E41=""),"",'Coef+Ind'!J251)</f>
        <v/>
      </c>
      <c r="J41" s="153"/>
      <c r="K41" s="155" t="str">
        <f t="shared" si="1"/>
        <v/>
      </c>
      <c r="L41" s="25"/>
    </row>
    <row r="42" spans="2:13" x14ac:dyDescent="0.25">
      <c r="C42" s="53" t="s">
        <v>95</v>
      </c>
      <c r="D42" s="25"/>
      <c r="E42" s="138"/>
      <c r="F42" s="62"/>
      <c r="G42" s="155" t="str">
        <f>IF(AND($E$10=Lég_Choix!$B$27,$E$17&gt;0,E42&gt;0),E42/$E$17,IF(AND($E$10=Lég_Choix!$B$28,$E$19&gt;0,E42&gt;0),E42/$E$19,IF(AND($E$10=Lég_Choix!$B$29,E42&gt;0),E42/$E$48,"")))</f>
        <v/>
      </c>
      <c r="H42" s="154"/>
      <c r="I42" s="155" t="str">
        <f>IF(OR(E8="",E10="",E42=""),"",'Coef+Ind'!J252)</f>
        <v/>
      </c>
      <c r="J42" s="153"/>
      <c r="K42" s="155" t="str">
        <f>IF(AND(G42&lt;&gt;0,I42&lt;&gt;""),G42-I42,"")</f>
        <v/>
      </c>
      <c r="L42" s="25"/>
    </row>
    <row r="43" spans="2:13" x14ac:dyDescent="0.25">
      <c r="C43" s="53" t="s">
        <v>45</v>
      </c>
      <c r="D43" s="25"/>
      <c r="E43" s="138"/>
      <c r="F43" s="62"/>
      <c r="G43" s="155" t="str">
        <f>IF(AND($E$10=Lég_Choix!$B$27,$E$17&gt;0,E43&gt;0),E43/$E$17,IF(AND($E$10=Lég_Choix!$B$28,$E$19&gt;0,E43&gt;0),E43/$E$19,IF(AND($E$10=Lég_Choix!$B$29,E43&gt;0),E43/$E$48,"")))</f>
        <v/>
      </c>
      <c r="H43" s="154"/>
      <c r="I43" s="155" t="str">
        <f>IF(OR(E8="",E10="",E43=""),"",'Coef+Ind'!J253)</f>
        <v/>
      </c>
      <c r="J43" s="153"/>
      <c r="K43" s="155" t="str">
        <f t="shared" si="1"/>
        <v/>
      </c>
      <c r="L43" s="25"/>
      <c r="M43" s="88"/>
    </row>
    <row r="44" spans="2:13" x14ac:dyDescent="0.25">
      <c r="C44" s="53" t="s">
        <v>53</v>
      </c>
      <c r="D44" s="25"/>
      <c r="E44" s="138"/>
      <c r="F44" s="62"/>
      <c r="G44" s="155" t="str">
        <f>IF(AND($E$10=Lég_Choix!$B$27,$E$17&gt;0,E44&gt;0),E44/$E$17,IF(AND($E$10=Lég_Choix!$B$28,$E$19&gt;0,E44&gt;0),E44/$E$19,IF(AND($E$10=Lég_Choix!$B$29,E44&gt;0),E44/$E$48,"")))</f>
        <v/>
      </c>
      <c r="H44" s="154"/>
      <c r="I44" s="155" t="str">
        <f>IF(OR(E8="",E10="",E44=""),"",'Coef+Ind'!J254)</f>
        <v/>
      </c>
      <c r="J44" s="153"/>
      <c r="K44" s="155" t="str">
        <f t="shared" si="1"/>
        <v/>
      </c>
      <c r="L44" s="25"/>
    </row>
    <row r="45" spans="2:13" x14ac:dyDescent="0.25">
      <c r="C45" s="53" t="s">
        <v>96</v>
      </c>
      <c r="D45" s="25"/>
      <c r="E45" s="138"/>
      <c r="F45" s="62"/>
      <c r="G45" s="155" t="str">
        <f>IF(AND($E$10=Lég_Choix!$B$27,$E$17&gt;0,E45&gt;0),E45/$E$17,IF(AND($E$10=Lég_Choix!$B$28,$E$19&gt;0,E45&gt;0),E45/$E$19,IF(AND($E$10=Lég_Choix!$B$29,E45&gt;0),E45/$E$48,"")))</f>
        <v/>
      </c>
      <c r="H45" s="154"/>
      <c r="I45" s="155" t="str">
        <f>IF(OR(E8="",E10="",E45=""),"",'Coef+Ind'!J255)</f>
        <v/>
      </c>
      <c r="J45" s="153"/>
      <c r="K45" s="155" t="str">
        <f t="shared" si="1"/>
        <v/>
      </c>
      <c r="L45" s="25"/>
    </row>
    <row r="46" spans="2:13" x14ac:dyDescent="0.25">
      <c r="C46" s="53" t="s">
        <v>126</v>
      </c>
      <c r="D46" s="25"/>
      <c r="E46" s="138"/>
      <c r="F46" s="62"/>
      <c r="G46" s="155" t="str">
        <f>IF(AND($E$10=Lég_Choix!$B$27,$E$17&gt;0,E46&gt;0),E46/$E$17,IF(AND($E$10=Lég_Choix!$B$28,$E$19&gt;0,E46&gt;0),E46/$E$19,IF(AND($E$10=Lég_Choix!$B$29,E46&gt;0),E46/$E$48,"")))</f>
        <v/>
      </c>
      <c r="H46" s="154"/>
      <c r="I46" s="155" t="str">
        <f>IF(OR(E8="",E10="",E46=""),"",'Coef+Ind'!J256)</f>
        <v/>
      </c>
      <c r="J46" s="153"/>
      <c r="K46" s="155" t="str">
        <f t="shared" si="1"/>
        <v/>
      </c>
      <c r="L46" s="25"/>
    </row>
    <row r="47" spans="2:13" ht="4.5" customHeight="1" x14ac:dyDescent="0.25">
      <c r="B47" s="43"/>
      <c r="C47" s="43"/>
      <c r="D47" s="43"/>
      <c r="E47" s="63"/>
      <c r="F47" s="63"/>
      <c r="G47" s="64"/>
      <c r="H47" s="43"/>
      <c r="I47" s="43"/>
      <c r="J47" s="43"/>
      <c r="K47" s="63"/>
      <c r="L47" s="25"/>
    </row>
    <row r="48" spans="2:13" x14ac:dyDescent="0.25">
      <c r="B48" s="25" t="s">
        <v>99</v>
      </c>
      <c r="C48" s="25"/>
      <c r="D48" s="25"/>
      <c r="E48" s="65">
        <f>E39+E40</f>
        <v>0</v>
      </c>
      <c r="F48" s="66"/>
      <c r="G48" s="156" t="str">
        <f>IF(AND(SUM(E39:E40)&gt;0,E10&lt;&gt;""),SUM(G39:G40),"")</f>
        <v/>
      </c>
      <c r="H48" s="157"/>
      <c r="I48" s="94" t="str">
        <f>IF(OR(I39="",I40=""),"",SUM(I39:I40))</f>
        <v/>
      </c>
      <c r="J48" s="152"/>
      <c r="K48" s="94" t="str">
        <f>IF(I48="","",IF(OR($E$10=Lég_Choix!B29,G48=""),"",G48-I48))</f>
        <v/>
      </c>
      <c r="L48" s="25"/>
    </row>
    <row r="49" spans="2:13" x14ac:dyDescent="0.25">
      <c r="B49" s="25"/>
      <c r="C49" s="25"/>
      <c r="D49" s="25"/>
      <c r="E49" s="62"/>
      <c r="F49" s="62"/>
      <c r="G49" s="67"/>
      <c r="H49" s="48"/>
      <c r="I49" s="67"/>
      <c r="J49" s="48"/>
      <c r="K49" s="68"/>
      <c r="L49" s="25"/>
    </row>
    <row r="50" spans="2:13" x14ac:dyDescent="0.25">
      <c r="B50" s="58" t="s">
        <v>100</v>
      </c>
      <c r="C50" s="59"/>
      <c r="D50" s="69"/>
      <c r="E50" s="70"/>
      <c r="F50" s="70"/>
      <c r="G50" s="71"/>
      <c r="H50" s="72"/>
      <c r="I50" s="71"/>
      <c r="J50" s="72"/>
      <c r="K50" s="71"/>
      <c r="L50" s="25"/>
    </row>
    <row r="51" spans="2:13" x14ac:dyDescent="0.25">
      <c r="B51" s="48" t="s">
        <v>103</v>
      </c>
      <c r="C51" s="27"/>
      <c r="D51" s="25"/>
      <c r="E51" s="3"/>
      <c r="F51" s="62"/>
      <c r="G51" s="151" t="str">
        <f>IF(AND($E$10=Lég_Choix!$B$27,$E$17&gt;0,E51&gt;0),E51/$E$17,IF(AND($E$10=Lég_Choix!$B$28,$E$19&gt;0,E51&gt;0),E51/$E$19,IF(AND($E$10=Lég_Choix!$B$29,E51&gt;0),E51/$E$48,"")))</f>
        <v/>
      </c>
      <c r="H51" s="152"/>
      <c r="I51" s="108" t="str">
        <f>IF(OR(E8="",E10="",E51=""),"",'Coef+Ind'!J259)</f>
        <v/>
      </c>
      <c r="J51" s="152"/>
      <c r="K51" s="87" t="str">
        <f t="shared" ref="K51" si="2">IF(AND(G51&lt;&gt;0,I51&lt;&gt;""),G51-I51,"")</f>
        <v/>
      </c>
      <c r="L51" s="25"/>
    </row>
    <row r="52" spans="2:13" ht="4.5" customHeight="1" x14ac:dyDescent="0.25">
      <c r="B52" s="48"/>
      <c r="C52" s="25"/>
      <c r="E52" s="73"/>
      <c r="F52" s="73"/>
      <c r="G52" s="87"/>
      <c r="H52" s="87"/>
      <c r="I52" s="89"/>
      <c r="J52" s="89"/>
      <c r="K52" s="89"/>
      <c r="L52" s="340"/>
      <c r="M52" s="340"/>
    </row>
    <row r="53" spans="2:13" x14ac:dyDescent="0.25">
      <c r="B53" s="48" t="s">
        <v>104</v>
      </c>
      <c r="C53" s="27"/>
      <c r="D53" s="25"/>
      <c r="E53" s="3"/>
      <c r="F53" s="62"/>
      <c r="G53" s="151" t="str">
        <f>IF(AND($E$10=Lég_Choix!$B$27,$E$17&gt;0,E53&gt;0),E53/$E$17,IF(AND($E$10=Lég_Choix!$B$28,$E$19&gt;0,E53&gt;0),E53/$E$19,IF(AND($E$10=Lég_Choix!$B$29,E53&gt;0),E53/$E$55,"")))</f>
        <v/>
      </c>
      <c r="H53" s="152"/>
      <c r="I53" s="108" t="str">
        <f>IF(OR(E8="",E10="",E53=""),"",'Coef+Ind'!J260)</f>
        <v/>
      </c>
      <c r="J53" s="152"/>
      <c r="K53" s="87" t="str">
        <f t="shared" ref="K53" si="3">IF(AND(G53&lt;&gt;0,I53&lt;&gt;""),G53-I53,"")</f>
        <v/>
      </c>
      <c r="L53" s="25"/>
    </row>
    <row r="54" spans="2:13" ht="4.5" customHeight="1" x14ac:dyDescent="0.25">
      <c r="B54" s="43"/>
      <c r="C54" s="43"/>
      <c r="D54" s="43"/>
      <c r="E54" s="63"/>
      <c r="F54" s="63"/>
      <c r="G54" s="158"/>
      <c r="H54" s="159"/>
      <c r="I54" s="117"/>
      <c r="J54" s="159"/>
      <c r="K54" s="159"/>
      <c r="L54" s="25"/>
    </row>
    <row r="55" spans="2:13" x14ac:dyDescent="0.25">
      <c r="B55" s="25" t="s">
        <v>105</v>
      </c>
      <c r="C55" s="25"/>
      <c r="D55" s="25"/>
      <c r="E55" s="137">
        <f>E51+E53</f>
        <v>0</v>
      </c>
      <c r="F55" s="66"/>
      <c r="G55" s="94" t="str">
        <f>IF(AND(G51="",G53=""),"",IF(AND(G51&lt;&gt;0,G53=""),G51,IF(AND(G51="",G53&lt;&gt;0),G53,G51+G53)))</f>
        <v/>
      </c>
      <c r="H55" s="95"/>
      <c r="I55" s="94" t="str">
        <f>IF(OR(E8="",E10="",I51="",I53=""),"",I51+I53)</f>
        <v/>
      </c>
      <c r="J55" s="96"/>
      <c r="K55" s="94" t="str">
        <f>IF(AND($E$8&lt;&gt;"",$E$10&lt;&gt;"",K51&lt;&gt;"",K53&lt;&gt;""),IF(OR($E$10=Lég_Choix!B29,G55=""),"",G55-I55),"")</f>
        <v/>
      </c>
      <c r="L55" s="25"/>
    </row>
    <row r="56" spans="2:13" x14ac:dyDescent="0.25">
      <c r="B56" s="43"/>
      <c r="C56" s="43"/>
      <c r="D56" s="28"/>
      <c r="E56" s="75"/>
      <c r="F56" s="75"/>
      <c r="G56" s="75"/>
      <c r="H56" s="76"/>
      <c r="I56" s="75"/>
      <c r="J56" s="76"/>
      <c r="K56" s="75"/>
      <c r="L56" s="25"/>
    </row>
    <row r="57" spans="2:13" x14ac:dyDescent="0.25">
      <c r="B57" s="25" t="s">
        <v>106</v>
      </c>
      <c r="C57" s="25"/>
      <c r="D57" s="25"/>
      <c r="E57" s="137">
        <f>E48-E55</f>
        <v>0</v>
      </c>
      <c r="F57" s="66"/>
      <c r="G57" s="156" t="str">
        <f>IF(AND($E$10=Lég_Choix!B27,$E$17&gt;0,E57&gt;0),E57/$E$17,IF(AND($E$10=Lég_Choix!B28,$E$19&gt;0,E57&gt;0),E57/$E$19,IF(AND($E$10=Lég_Choix!B29,E57&gt;0),E57/$E$48,"")))</f>
        <v/>
      </c>
      <c r="H57" s="95"/>
      <c r="I57" s="156" t="str">
        <f>IF(OR(I48="",I55=""),"",IF(OR(E8="",E57=0),"",IF(OR(E10=Lég_Choix!B27,E10=Lég_Choix!B28),I48-I55,IF(E10=Lég_Choix!B29,('Coef+Ind'!D248-'Coef+Ind'!D258)/'Coef+Ind'!D248,""))))</f>
        <v/>
      </c>
      <c r="J57" s="96"/>
      <c r="K57" s="156" t="str">
        <f>IF(AND(G57&lt;&gt;0,I57&lt;&gt;""),G57-I57,"")</f>
        <v/>
      </c>
      <c r="L57" s="25"/>
    </row>
    <row r="58" spans="2:13" ht="4.5" customHeight="1" x14ac:dyDescent="0.25">
      <c r="B58" s="25"/>
      <c r="C58" s="25"/>
      <c r="G58" s="40"/>
      <c r="H58" s="40"/>
      <c r="I58" s="41"/>
      <c r="J58" s="41"/>
      <c r="K58" s="41"/>
      <c r="L58" s="340"/>
      <c r="M58" s="340"/>
    </row>
    <row r="59" spans="2:13" x14ac:dyDescent="0.25">
      <c r="B59" s="25" t="s">
        <v>107</v>
      </c>
      <c r="C59" s="25"/>
      <c r="D59" s="25"/>
      <c r="E59" s="139" t="str">
        <f>IF(E48&lt;&gt;0,E55/E48,"")</f>
        <v/>
      </c>
      <c r="F59" s="25"/>
      <c r="G59" s="77"/>
      <c r="H59" s="27"/>
      <c r="I59" s="77" t="str">
        <f>IF(OR(E59="",E10="",E8=""),"",'Coef+Ind'!J262)</f>
        <v/>
      </c>
      <c r="J59" s="77"/>
      <c r="K59" s="77" t="str">
        <f>IF(I59="","",E59-I59)</f>
        <v/>
      </c>
      <c r="L59" s="25"/>
    </row>
    <row r="60" spans="2:13" x14ac:dyDescent="0.25">
      <c r="B60" s="25"/>
      <c r="C60" s="25"/>
      <c r="D60" s="25"/>
      <c r="E60" s="25"/>
      <c r="F60" s="25"/>
      <c r="G60" s="77"/>
      <c r="H60" s="27"/>
      <c r="I60" s="77"/>
      <c r="J60" s="78"/>
      <c r="K60" s="79"/>
      <c r="L60" s="25"/>
    </row>
    <row r="61" spans="2:13" x14ac:dyDescent="0.25">
      <c r="B61" s="43"/>
      <c r="C61" s="43"/>
      <c r="D61" s="43"/>
      <c r="E61" s="43"/>
      <c r="F61" s="43"/>
      <c r="G61" s="43"/>
      <c r="H61" s="43"/>
      <c r="I61" s="43"/>
      <c r="J61" s="43"/>
      <c r="K61" s="43"/>
      <c r="L61" s="25"/>
    </row>
    <row r="62" spans="2:13" x14ac:dyDescent="0.25">
      <c r="B62" s="639" t="s">
        <v>37</v>
      </c>
      <c r="C62" s="639"/>
      <c r="D62" s="639"/>
      <c r="E62" s="639"/>
      <c r="F62" s="639"/>
      <c r="G62" s="639"/>
      <c r="H62" s="639"/>
      <c r="I62" s="639"/>
      <c r="J62" s="639"/>
      <c r="K62" s="639"/>
      <c r="L62" s="25"/>
    </row>
    <row r="63" spans="2:13" ht="4.5" customHeight="1" x14ac:dyDescent="0.25">
      <c r="B63" s="25"/>
      <c r="C63" s="25"/>
      <c r="D63" s="25"/>
      <c r="E63" s="658"/>
      <c r="F63" s="658"/>
      <c r="G63" s="658"/>
      <c r="H63" s="25"/>
      <c r="I63" s="25"/>
      <c r="J63" s="25"/>
      <c r="K63" s="25"/>
      <c r="L63" s="25"/>
    </row>
    <row r="64" spans="2:13" ht="30" customHeight="1" thickBot="1" x14ac:dyDescent="0.35">
      <c r="B64" s="80"/>
      <c r="C64" s="80"/>
      <c r="D64" s="46"/>
      <c r="E64" s="81" t="s">
        <v>2</v>
      </c>
      <c r="F64" s="82"/>
      <c r="G64" s="183"/>
      <c r="H64" s="83"/>
      <c r="I64" s="84" t="str">
        <f>IF(E8&lt;&gt;0,E8,"")</f>
        <v>Indexation 2021</v>
      </c>
      <c r="J64" s="84"/>
      <c r="K64" s="184" t="s">
        <v>3</v>
      </c>
      <c r="L64" s="342"/>
      <c r="M64" s="340"/>
    </row>
    <row r="65" spans="2:13" ht="15.75" customHeight="1" x14ac:dyDescent="0.25">
      <c r="B65" s="25"/>
      <c r="C65" s="25"/>
      <c r="D65" s="25"/>
      <c r="E65" s="25"/>
      <c r="F65" s="25"/>
      <c r="G65" s="85"/>
      <c r="H65" s="26"/>
      <c r="I65" s="39"/>
      <c r="J65" s="26"/>
      <c r="K65" s="38"/>
      <c r="L65" s="25"/>
    </row>
    <row r="66" spans="2:13" ht="4.5" customHeight="1" x14ac:dyDescent="0.25">
      <c r="B66" s="25"/>
      <c r="C66" s="25"/>
      <c r="G66" s="40"/>
      <c r="H66" s="40"/>
      <c r="I66" s="41"/>
      <c r="J66" s="41"/>
      <c r="K66" s="41"/>
      <c r="L66" s="340"/>
      <c r="M66" s="340"/>
    </row>
    <row r="67" spans="2:13" x14ac:dyDescent="0.25">
      <c r="B67" s="4" t="s">
        <v>13</v>
      </c>
      <c r="C67" s="5"/>
      <c r="D67" s="46"/>
      <c r="E67" s="6"/>
      <c r="F67" s="6"/>
      <c r="G67" s="6"/>
      <c r="H67" s="6"/>
      <c r="I67" s="6"/>
      <c r="J67" s="6"/>
      <c r="K67" s="6"/>
      <c r="L67" s="25"/>
    </row>
    <row r="68" spans="2:13" ht="4.5" customHeight="1" x14ac:dyDescent="0.25">
      <c r="B68" s="25"/>
      <c r="C68" s="86"/>
      <c r="G68" s="40"/>
      <c r="H68" s="40"/>
      <c r="I68" s="41"/>
      <c r="J68" s="41"/>
      <c r="K68" s="41"/>
      <c r="L68" s="340"/>
      <c r="M68" s="340"/>
    </row>
    <row r="69" spans="2:13" ht="16.5" customHeight="1" x14ac:dyDescent="0.25">
      <c r="B69" s="25" t="s">
        <v>334</v>
      </c>
      <c r="C69" s="86"/>
      <c r="E69" s="3"/>
      <c r="F69" s="73"/>
      <c r="G69" s="87" t="str">
        <f>IF(AND($E$10=Lég_Choix!$B$27,$E$15&gt;0,E69&gt;0),E69/$E$15,IF(AND($E$10=Lég_Choix!$B$28,$G$19&gt;0,E69&gt;0),E69/$E$19,IF(AND($E$10=Lég_Choix!$B$29,E69&gt;0),E69/$E$90,"")))</f>
        <v/>
      </c>
      <c r="H69" s="88"/>
      <c r="I69" s="88" t="str">
        <f>IF(E69="","",IF(OR(E8="",E10=""),"",'Coef+Ind'!J230))</f>
        <v/>
      </c>
      <c r="J69" s="88"/>
      <c r="K69" s="87" t="str">
        <f>IF(OR(G69="",I69=""),"",G69-I69)</f>
        <v/>
      </c>
    </row>
    <row r="70" spans="2:13" ht="4.5" customHeight="1" x14ac:dyDescent="0.25">
      <c r="B70" s="25"/>
      <c r="C70" s="86"/>
      <c r="G70" s="40"/>
      <c r="H70" s="40"/>
      <c r="I70" s="41"/>
      <c r="J70" s="41"/>
      <c r="K70" s="41"/>
      <c r="L70" s="340"/>
      <c r="M70" s="340"/>
    </row>
    <row r="71" spans="2:13" ht="16.5" customHeight="1" x14ac:dyDescent="0.25">
      <c r="B71" s="25" t="s">
        <v>266</v>
      </c>
      <c r="C71" s="86"/>
      <c r="E71" s="3"/>
      <c r="F71" s="73"/>
      <c r="G71" s="87" t="str">
        <f>IF(AND($E$10=Lég_Choix!$B$27,$E$15&gt;0,E71&gt;0),E71/$E$15,IF(AND($E$10=Lég_Choix!$B$28,$G$19&gt;0,E71&gt;0),E71/$E$19,IF(AND($E$10=Lég_Choix!$B$29,E71&gt;0),E71/$E$90,"")))</f>
        <v/>
      </c>
      <c r="H71" s="88"/>
      <c r="I71" s="88" t="str">
        <f>IF(E71="","",IF(OR(E10="",E12=""),"",'Coef+Ind'!J168))</f>
        <v/>
      </c>
      <c r="J71" s="88"/>
      <c r="K71" s="87" t="str">
        <f>IF(OR(G71="",I71=""),"",G71-I71)</f>
        <v/>
      </c>
    </row>
    <row r="72" spans="2:13" ht="4.5" customHeight="1" x14ac:dyDescent="0.25">
      <c r="B72" s="25"/>
      <c r="C72" s="86"/>
      <c r="E72" s="73"/>
      <c r="F72" s="73"/>
      <c r="G72" s="87"/>
      <c r="H72" s="88"/>
      <c r="I72" s="87"/>
      <c r="J72" s="88"/>
      <c r="K72" s="87"/>
    </row>
    <row r="73" spans="2:13" ht="16.5" customHeight="1" x14ac:dyDescent="0.3">
      <c r="B73" s="25" t="s">
        <v>185</v>
      </c>
      <c r="C73" s="86"/>
      <c r="D73" s="25"/>
      <c r="E73" s="3"/>
      <c r="F73" s="62"/>
      <c r="G73" s="87" t="str">
        <f>IF(AND($E$10=Lég_Choix!$B$27,$E$15&gt;0,E73&gt;0),E73/$E$15,IF(AND($E$10=Lég_Choix!$B$28,$G$19&gt;0,E73&gt;0),E73/$E$19,IF(AND($E$10=Lég_Choix!$B$29,E73&gt;0),E73/$E$90,"")))</f>
        <v/>
      </c>
      <c r="H73" s="73"/>
      <c r="I73" s="341" t="s">
        <v>34</v>
      </c>
      <c r="J73" s="73"/>
      <c r="K73" s="87"/>
    </row>
    <row r="74" spans="2:13" ht="4.5" customHeight="1" x14ac:dyDescent="0.25">
      <c r="B74" s="25"/>
      <c r="C74" s="86"/>
      <c r="E74" s="73"/>
      <c r="F74" s="73"/>
      <c r="G74" s="87"/>
      <c r="H74" s="88"/>
      <c r="I74" s="87"/>
      <c r="J74" s="88"/>
      <c r="K74" s="87"/>
    </row>
    <row r="75" spans="2:13" ht="16.5" customHeight="1" x14ac:dyDescent="0.25">
      <c r="B75" s="167" t="s">
        <v>6</v>
      </c>
      <c r="C75" s="86"/>
      <c r="D75" s="25"/>
      <c r="E75" s="168">
        <f>E69+E73</f>
        <v>0</v>
      </c>
      <c r="F75" s="62"/>
      <c r="G75" s="164" t="str">
        <f>IF(AND(G69="",G71="",G73=""),"",IF(AND(G69="",G71&lt;&gt;"",G73=""),G71,IF(AND(G69="",G71="",G73&lt;&gt;""),G73,IF(AND(G69="",G71&lt;&gt;"",G73&lt;&gt;""),G71+G73,IF(AND(G69&lt;&gt;"",G71="",G73=""),G69,IF(AND(G69&lt;&gt;"",G71="",G73&lt;&gt;""),G69+G73,IF(AND(G69&lt;&gt;"",G71&lt;&gt;"",G73=""),G69+G71,IF(AND(G69&lt;&gt;"",G71&lt;&gt;"",G73&lt;&gt;""),G69+G71+G73))))))))</f>
        <v/>
      </c>
      <c r="H75" s="73"/>
      <c r="I75" s="169" t="str">
        <f>IF(AND(I69="",I71=""),"",IF(AND(I69="",I71&lt;&gt;""),I71,IF(AND(I69&lt;&gt;"",I71=""),I69,IF(AND(I69&lt;&gt;"",I71&lt;&gt;""),I69+I71))))</f>
        <v/>
      </c>
      <c r="J75" s="87"/>
      <c r="K75" s="164" t="str">
        <f>IF(OR(G75="",I75=""),"",G75-I75)</f>
        <v/>
      </c>
    </row>
    <row r="76" spans="2:13" ht="4.5" customHeight="1" x14ac:dyDescent="0.25">
      <c r="B76" s="69"/>
      <c r="C76" s="162"/>
      <c r="D76" s="69"/>
      <c r="E76" s="70"/>
      <c r="F76" s="70"/>
      <c r="G76" s="165"/>
      <c r="H76" s="165"/>
      <c r="I76" s="166"/>
      <c r="J76" s="166"/>
      <c r="K76" s="166"/>
      <c r="L76" s="340"/>
      <c r="M76" s="340"/>
    </row>
    <row r="77" spans="2:13" ht="4.5" customHeight="1" x14ac:dyDescent="0.25">
      <c r="B77" s="25"/>
      <c r="C77" s="86"/>
      <c r="E77" s="73"/>
      <c r="F77" s="73"/>
      <c r="G77" s="87"/>
      <c r="H77" s="87"/>
      <c r="I77" s="89"/>
      <c r="J77" s="89"/>
      <c r="K77" s="89"/>
      <c r="L77" s="340"/>
      <c r="M77" s="340"/>
    </row>
    <row r="78" spans="2:13" ht="16.5" customHeight="1" x14ac:dyDescent="0.25">
      <c r="B78" s="25" t="s">
        <v>125</v>
      </c>
      <c r="C78" s="86"/>
      <c r="E78" s="3"/>
      <c r="F78" s="73"/>
      <c r="G78" s="87" t="str">
        <f>IF(AND($E$10=Lég_Choix!$B$27,$E$15&gt;0,E78&gt;0),E78/$E$15,IF(AND($E$10=Lég_Choix!$B$28,$G$19&gt;0,E78&gt;0),E78/$E$19,IF(AND($E$10=Lég_Choix!$B$29,E78&gt;0),E78/$E$90,"")))</f>
        <v/>
      </c>
      <c r="H78" s="88"/>
      <c r="I78" s="87" t="str">
        <f>IF(E78="","",IF(OR(E8="",E10=""),"",'Coef+Ind'!J235+'Coef+Ind'!J196))</f>
        <v/>
      </c>
      <c r="J78" s="88"/>
      <c r="K78" s="87" t="str">
        <f>IF(OR(G78="",I78=""),"",G78-I78)</f>
        <v/>
      </c>
    </row>
    <row r="79" spans="2:13" ht="4.5" customHeight="1" x14ac:dyDescent="0.25">
      <c r="B79" s="69"/>
      <c r="C79" s="162"/>
      <c r="D79" s="69"/>
      <c r="E79" s="70"/>
      <c r="F79" s="70"/>
      <c r="G79" s="165"/>
      <c r="H79" s="165"/>
      <c r="I79" s="166"/>
      <c r="J79" s="166"/>
      <c r="K79" s="166"/>
      <c r="L79" s="340"/>
      <c r="M79" s="340"/>
    </row>
    <row r="80" spans="2:13" ht="4.5" customHeight="1" x14ac:dyDescent="0.25">
      <c r="B80" s="25"/>
      <c r="C80" s="86"/>
      <c r="E80" s="73"/>
      <c r="F80" s="73"/>
      <c r="G80" s="87"/>
      <c r="H80" s="87"/>
      <c r="I80" s="89"/>
      <c r="J80" s="89"/>
      <c r="K80" s="89"/>
      <c r="L80" s="340"/>
      <c r="M80" s="340"/>
    </row>
    <row r="81" spans="2:13" ht="16.5" customHeight="1" x14ac:dyDescent="0.25">
      <c r="B81" s="25" t="s">
        <v>15</v>
      </c>
      <c r="C81" s="86"/>
      <c r="E81" s="3"/>
      <c r="F81" s="73"/>
      <c r="G81" s="87" t="str">
        <f>IF(AND($E$10=Lég_Choix!$B$27,$E$15&gt;0,E81&gt;0),E81/$E$15,IF(AND($E$10=Lég_Choix!$B$28,$G$19&gt;0,E81&gt;0),E81/$E$19,IF(AND($E$10=Lég_Choix!$B$29,E81&gt;0),E81/$E$90,"")))</f>
        <v/>
      </c>
      <c r="H81" s="88"/>
      <c r="I81" s="87" t="str">
        <f>IF(E81="","",IF(OR(E8="",E10=""),"",'Coef+Ind'!J204))</f>
        <v/>
      </c>
      <c r="J81" s="88"/>
      <c r="K81" s="87" t="str">
        <f>IF(OR(G81="",I81=""),"",G81-I81)</f>
        <v/>
      </c>
    </row>
    <row r="82" spans="2:13" ht="4.5" customHeight="1" x14ac:dyDescent="0.25">
      <c r="B82" s="25"/>
      <c r="C82" s="86"/>
      <c r="G82" s="40"/>
      <c r="H82" s="40"/>
      <c r="I82" s="41"/>
      <c r="J82" s="41"/>
      <c r="K82" s="41"/>
      <c r="L82" s="340"/>
      <c r="M82" s="340"/>
    </row>
    <row r="83" spans="2:13" ht="16.5" customHeight="1" x14ac:dyDescent="0.25">
      <c r="B83" s="25" t="s">
        <v>180</v>
      </c>
      <c r="C83" s="86"/>
      <c r="E83" s="3"/>
      <c r="F83" s="73"/>
      <c r="G83" s="87" t="str">
        <f>IF(AND($E$10=Lég_Choix!$B$27,$E$15&gt;0,E83&gt;0),E83/$E$15,IF(AND($E$10=Lég_Choix!$B$28,$G$19&gt;0,E83&gt;0),E83/$E$19,IF(AND($E$10=Lég_Choix!$B$29,E83&gt;0),E83/$E$90,"")))</f>
        <v/>
      </c>
      <c r="H83" s="88"/>
      <c r="I83" s="88" t="str">
        <f>IF(E83="","",IF(OR(E8="",E10=""),"",'Coef+Ind'!J182))</f>
        <v/>
      </c>
      <c r="J83" s="88"/>
      <c r="K83" s="87" t="str">
        <f>IF(OR(G83="",I83=""),"",G83-I83)</f>
        <v/>
      </c>
    </row>
    <row r="84" spans="2:13" ht="4.5" customHeight="1" x14ac:dyDescent="0.25">
      <c r="B84" s="25"/>
      <c r="C84" s="86"/>
      <c r="E84" s="73"/>
      <c r="F84" s="73"/>
      <c r="G84" s="87"/>
      <c r="H84" s="88"/>
      <c r="I84" s="87"/>
      <c r="J84" s="88"/>
      <c r="K84" s="87"/>
    </row>
    <row r="85" spans="2:13" ht="16.5" customHeight="1" x14ac:dyDescent="0.3">
      <c r="B85" s="25" t="s">
        <v>186</v>
      </c>
      <c r="C85" s="86"/>
      <c r="D85" s="25"/>
      <c r="E85" s="3"/>
      <c r="F85" s="62"/>
      <c r="G85" s="87" t="str">
        <f>IF(AND($E$10=Lég_Choix!$B$27,$E$15&gt;0,E85&gt;0),E85/$E$15,IF(AND($E$10=Lég_Choix!$B$28,$G$19&gt;0,E85&gt;0),E85/$E$19,IF(AND($E$10=Lég_Choix!$B$29,E85&gt;0),E85/$E$90,"")))</f>
        <v/>
      </c>
      <c r="H85" s="73"/>
      <c r="I85" s="341" t="s">
        <v>34</v>
      </c>
      <c r="J85" s="73"/>
      <c r="K85" s="87"/>
    </row>
    <row r="86" spans="2:13" ht="4.5" customHeight="1" x14ac:dyDescent="0.25">
      <c r="B86" s="25"/>
      <c r="C86" s="86"/>
      <c r="E86" s="73"/>
      <c r="F86" s="73"/>
      <c r="G86" s="87"/>
      <c r="H86" s="88"/>
      <c r="I86" s="87"/>
      <c r="J86" s="88"/>
      <c r="K86" s="87"/>
    </row>
    <row r="87" spans="2:13" ht="16.5" customHeight="1" x14ac:dyDescent="0.25">
      <c r="B87" s="167" t="s">
        <v>6</v>
      </c>
      <c r="C87" s="86"/>
      <c r="D87" s="25"/>
      <c r="E87" s="168">
        <f>E81+E85</f>
        <v>0</v>
      </c>
      <c r="F87" s="62"/>
      <c r="G87" s="164" t="str">
        <f>IF(AND(G81="",G83="",G85=""),"",IF(AND(G81="",G83&lt;&gt;"",G85=""),G83,IF(AND(G81="",G83="",G85&lt;&gt;""),G85,IF(AND(G81="",G83&lt;&gt;"",G85&lt;&gt;""),G83+G85,IF(AND(G81&lt;&gt;"",G83="",G85=""),G81,IF(AND(G81&lt;&gt;"",G83="",G85&lt;&gt;""),G81+G85,IF(AND(G81&lt;&gt;"",G83&lt;&gt;"",G85=""),G81+G83,IF(AND(G81&lt;&gt;"",G83&lt;&gt;"",G85&lt;&gt;""),G81+G83+G85))))))))</f>
        <v/>
      </c>
      <c r="H87" s="73"/>
      <c r="I87" s="169" t="str">
        <f>IF(AND(I81="",I83=""),"",IF(AND(I81="",I83&lt;&gt;""),I83,IF(AND(I81&lt;&gt;"",I83=""),I81,IF(AND(I81&lt;&gt;"",I83&lt;&gt;""),I81+I83))))</f>
        <v/>
      </c>
      <c r="J87" s="87"/>
      <c r="K87" s="164" t="str">
        <f>IF(OR(G87="",I87=""),"",G87-I87)</f>
        <v/>
      </c>
    </row>
    <row r="88" spans="2:13" ht="4.5" customHeight="1" x14ac:dyDescent="0.25">
      <c r="B88" s="43"/>
      <c r="C88" s="90"/>
      <c r="D88" s="28"/>
      <c r="E88" s="91"/>
      <c r="F88" s="91"/>
      <c r="G88" s="75"/>
      <c r="H88" s="75"/>
      <c r="I88" s="92"/>
      <c r="J88" s="75"/>
      <c r="K88" s="75"/>
      <c r="L88" s="25"/>
    </row>
    <row r="89" spans="2:13" ht="4.5" customHeight="1" x14ac:dyDescent="0.25">
      <c r="B89" s="27"/>
      <c r="C89" s="27"/>
      <c r="D89" s="25"/>
      <c r="E89" s="62"/>
      <c r="F89" s="62"/>
      <c r="G89" s="67"/>
      <c r="H89" s="67"/>
      <c r="I89" s="170"/>
      <c r="J89" s="67"/>
      <c r="K89" s="67"/>
      <c r="L89" s="25"/>
    </row>
    <row r="90" spans="2:13" x14ac:dyDescent="0.25">
      <c r="B90" s="45" t="s">
        <v>14</v>
      </c>
      <c r="C90" s="93"/>
      <c r="D90" s="93"/>
      <c r="E90" s="65">
        <f>E69+E71+E73+E78+E81+E83+E85</f>
        <v>0</v>
      </c>
      <c r="F90" s="66"/>
      <c r="G90" s="94" t="str">
        <f>IF(AND(G69="",G73="",G78="",G81="",G85=""),"",IF(E10="","",IF(E90&lt;&gt;0,E90/IF($E$10=Lég_Choix!B27,$E$17,IF($E$10=Lég_Choix!B28,$G$19,IF($E$10=Lég_Choix!B29,$E$90,""))),"")))</f>
        <v/>
      </c>
      <c r="H90" s="95"/>
      <c r="I90" s="94" t="str">
        <f>IF(E90=0,"",IF(OR(E8="",E10=""),"",SUM(I69,I71,I78,I81,I83)))</f>
        <v/>
      </c>
      <c r="J90" s="96"/>
      <c r="K90" s="94" t="str">
        <f>IF(OR(E8="",E10=""),"",IF(OR($E$10=Lég_Choix!B29,G90=""),"",G90-I90))</f>
        <v/>
      </c>
      <c r="L90" s="25"/>
    </row>
    <row r="91" spans="2:13" ht="4.5" customHeight="1" x14ac:dyDescent="0.25">
      <c r="B91" s="25"/>
      <c r="C91" s="25"/>
      <c r="E91" s="73"/>
      <c r="F91" s="73"/>
      <c r="G91" s="74"/>
      <c r="H91" s="74"/>
      <c r="I91" s="97"/>
      <c r="J91" s="97"/>
      <c r="K91" s="97"/>
      <c r="L91" s="340"/>
      <c r="M91" s="340"/>
    </row>
    <row r="92" spans="2:13" x14ac:dyDescent="0.25">
      <c r="B92" s="4" t="s">
        <v>12</v>
      </c>
      <c r="C92" s="5"/>
      <c r="D92" s="46"/>
      <c r="E92" s="7"/>
      <c r="F92" s="7"/>
      <c r="G92" s="7"/>
      <c r="H92" s="7"/>
      <c r="I92" s="7"/>
      <c r="J92" s="7"/>
      <c r="K92" s="7"/>
      <c r="L92" s="25"/>
    </row>
    <row r="93" spans="2:13" ht="4.5" customHeight="1" x14ac:dyDescent="0.25">
      <c r="B93" s="654"/>
      <c r="C93" s="655"/>
      <c r="E93" s="73"/>
      <c r="F93" s="73"/>
      <c r="G93" s="74"/>
      <c r="H93" s="74"/>
      <c r="I93" s="97"/>
      <c r="J93" s="97"/>
      <c r="K93" s="97"/>
      <c r="L93" s="340"/>
      <c r="M93" s="340"/>
    </row>
    <row r="94" spans="2:13" ht="16.5" customHeight="1" x14ac:dyDescent="0.25">
      <c r="B94" s="654" t="s">
        <v>158</v>
      </c>
      <c r="C94" s="655"/>
      <c r="E94" s="3"/>
      <c r="F94" s="73"/>
      <c r="G94" s="87" t="str">
        <f>IF(AND($E$10=Lég_Choix!$B$27,$E$15&gt;0,E94&gt;0),E94/$E$15,IF(AND($E$10=Lég_Choix!$B$28,$G$19&gt;0,E94&gt;0),E94/$E$19,IF(AND($E$10=Lég_Choix!$B$29,E94&gt;0),E94/$E$150,"")))</f>
        <v/>
      </c>
      <c r="H94" s="87"/>
      <c r="I94" s="87" t="str">
        <f>IF(E94="","",IF(OR(E8="",E10=""),"",'Coef+Ind'!J16))</f>
        <v/>
      </c>
      <c r="J94" s="97"/>
      <c r="K94" s="87" t="str">
        <f>IF(OR(G94="",I94=""),"",G94-I94)</f>
        <v/>
      </c>
      <c r="L94" s="340"/>
      <c r="M94" s="340"/>
    </row>
    <row r="95" spans="2:13" ht="4.5" customHeight="1" x14ac:dyDescent="0.25">
      <c r="B95" s="171"/>
      <c r="C95" s="172"/>
      <c r="D95" s="69"/>
      <c r="E95" s="70"/>
      <c r="F95" s="70"/>
      <c r="G95" s="165"/>
      <c r="H95" s="165"/>
      <c r="I95" s="165"/>
      <c r="J95" s="173"/>
      <c r="K95" s="165"/>
      <c r="L95" s="340"/>
      <c r="M95" s="340"/>
    </row>
    <row r="96" spans="2:13" ht="4.5" customHeight="1" x14ac:dyDescent="0.25">
      <c r="B96" s="178"/>
      <c r="C96" s="179"/>
      <c r="E96" s="73"/>
      <c r="F96" s="73"/>
      <c r="G96" s="87"/>
      <c r="H96" s="87"/>
      <c r="I96" s="87"/>
      <c r="J96" s="97"/>
      <c r="K96" s="87"/>
      <c r="L96" s="340"/>
      <c r="M96" s="340"/>
    </row>
    <row r="97" spans="1:13" ht="16.5" customHeight="1" x14ac:dyDescent="0.25">
      <c r="B97" s="654" t="s">
        <v>159</v>
      </c>
      <c r="C97" s="655"/>
      <c r="E97" s="3"/>
      <c r="F97" s="73"/>
      <c r="G97" s="87" t="str">
        <f>IF(AND($E$10=Lég_Choix!$B$27,$E$15&gt;0,E97&gt;0),E97/$E$15,IF(AND($E$10=Lég_Choix!$B$28,$G$19&gt;0,E97&gt;0),E97/$E$19,IF(AND($E$10=Lég_Choix!$B$29,E97&gt;0),E97/$E$150,"")))</f>
        <v/>
      </c>
      <c r="H97" s="87"/>
      <c r="I97" s="87" t="str">
        <f>IF(E97="","",IF(OR(E8="",E10=""),"",'Coef+Ind'!J32))</f>
        <v/>
      </c>
      <c r="J97" s="97"/>
      <c r="K97" s="87" t="str">
        <f>IF(OR(G97="",I97=""),"",G97-I97)</f>
        <v/>
      </c>
      <c r="L97" s="340"/>
      <c r="M97" s="340"/>
    </row>
    <row r="98" spans="1:13" ht="4.5" customHeight="1" x14ac:dyDescent="0.25">
      <c r="B98" s="25"/>
      <c r="C98" s="86"/>
      <c r="E98" s="73"/>
      <c r="F98" s="73"/>
      <c r="G98" s="87"/>
      <c r="H98" s="88"/>
      <c r="I98" s="87"/>
      <c r="J98" s="88"/>
      <c r="K98" s="87"/>
    </row>
    <row r="99" spans="1:13" ht="16.5" customHeight="1" x14ac:dyDescent="0.3">
      <c r="B99" s="25" t="s">
        <v>186</v>
      </c>
      <c r="C99" s="86"/>
      <c r="D99" s="25"/>
      <c r="E99" s="3"/>
      <c r="F99" s="62"/>
      <c r="G99" s="87" t="str">
        <f>IF(AND($E$10=Lég_Choix!$B$27,$E$15&gt;0,E99&gt;0),E99/$E$15,IF(AND($E$10=Lég_Choix!$B$28,$G$19&gt;0,E99&gt;0),E99/$E$19,IF(AND($E$10=Lég_Choix!$B$29,E99&gt;0),E99/$E$150,"")))</f>
        <v/>
      </c>
      <c r="H99" s="73"/>
      <c r="I99" s="341" t="s">
        <v>34</v>
      </c>
      <c r="J99" s="73"/>
      <c r="K99" s="87"/>
    </row>
    <row r="100" spans="1:13" ht="4.5" customHeight="1" x14ac:dyDescent="0.25">
      <c r="B100" s="25"/>
      <c r="C100" s="86"/>
      <c r="D100" s="25"/>
      <c r="E100" s="62"/>
      <c r="F100" s="62"/>
      <c r="G100" s="108"/>
      <c r="H100" s="161"/>
      <c r="I100" s="108"/>
      <c r="J100" s="161"/>
      <c r="K100" s="108"/>
    </row>
    <row r="101" spans="1:13" ht="16.5" customHeight="1" x14ac:dyDescent="0.25">
      <c r="B101" s="167" t="s">
        <v>6</v>
      </c>
      <c r="C101" s="86"/>
      <c r="D101" s="25"/>
      <c r="E101" s="168">
        <f>E97+E99</f>
        <v>0</v>
      </c>
      <c r="F101" s="62"/>
      <c r="G101" s="164" t="str">
        <f>IF(AND(G97="",G99=""),"",IF(AND(G97&lt;&gt;"",G99=""),G97,G99+G97))</f>
        <v/>
      </c>
      <c r="H101" s="73"/>
      <c r="I101" s="169" t="str">
        <f>I97</f>
        <v/>
      </c>
      <c r="J101" s="87"/>
      <c r="K101" s="164" t="str">
        <f>IF(OR(G101="",I101=""),"",G101-I101)</f>
        <v/>
      </c>
    </row>
    <row r="102" spans="1:13" ht="4.5" customHeight="1" x14ac:dyDescent="0.25">
      <c r="A102" s="343"/>
      <c r="B102" s="171"/>
      <c r="C102" s="172"/>
      <c r="D102" s="174"/>
      <c r="E102" s="175"/>
      <c r="F102" s="175"/>
      <c r="G102" s="163"/>
      <c r="H102" s="163"/>
      <c r="I102" s="176"/>
      <c r="J102" s="177"/>
      <c r="K102" s="163"/>
    </row>
    <row r="103" spans="1:13" ht="4.5" customHeight="1" x14ac:dyDescent="0.25">
      <c r="A103" s="343"/>
      <c r="B103" s="178"/>
      <c r="C103" s="179"/>
      <c r="D103" s="98"/>
      <c r="E103" s="99"/>
      <c r="F103" s="99"/>
      <c r="G103" s="100"/>
      <c r="H103" s="100"/>
      <c r="I103" s="101"/>
      <c r="J103" s="102"/>
      <c r="K103" s="100"/>
    </row>
    <row r="104" spans="1:13" ht="16.5" customHeight="1" x14ac:dyDescent="0.25">
      <c r="A104" s="343"/>
      <c r="B104" s="654" t="s">
        <v>169</v>
      </c>
      <c r="C104" s="655"/>
      <c r="D104" s="98"/>
      <c r="E104" s="3"/>
      <c r="F104" s="99"/>
      <c r="G104" s="87" t="str">
        <f>IF(AND($E$10=Lég_Choix!$B$27,$E$15&gt;0,E104&gt;0),E104/$E$15,IF(AND($E$10=Lég_Choix!$B$28,$G$19&gt;0,E104&gt;0),E104/$E$19,IF(AND($E$10=Lég_Choix!$B$29,E104&gt;0),E104/$E$150,"")))</f>
        <v/>
      </c>
      <c r="H104" s="87"/>
      <c r="I104" s="87" t="str">
        <f>IF(E104="","",IF(OR(E8="",E10=""),"",'Coef+Ind'!J38))</f>
        <v/>
      </c>
      <c r="J104" s="97"/>
      <c r="K104" s="87" t="str">
        <f>IF(OR(G104="",I104=""),"",G104-I104)</f>
        <v/>
      </c>
    </row>
    <row r="105" spans="1:13" ht="4.5" customHeight="1" x14ac:dyDescent="0.25">
      <c r="A105" s="343"/>
      <c r="B105" s="178"/>
      <c r="C105" s="179"/>
      <c r="D105" s="178"/>
      <c r="E105" s="103"/>
      <c r="F105" s="103"/>
      <c r="G105" s="87"/>
      <c r="H105" s="87"/>
      <c r="I105" s="87"/>
      <c r="J105" s="97"/>
      <c r="K105" s="87"/>
    </row>
    <row r="106" spans="1:13" ht="16.5" customHeight="1" x14ac:dyDescent="0.25">
      <c r="A106" s="343"/>
      <c r="B106" s="654" t="s">
        <v>161</v>
      </c>
      <c r="C106" s="655"/>
      <c r="D106" s="178"/>
      <c r="E106" s="3"/>
      <c r="F106" s="103"/>
      <c r="G106" s="87" t="str">
        <f>IF(AND($E$10=Lég_Choix!$B$27,$E$15&gt;0,E106&gt;0),E106/$E$15,IF(AND($E$10=Lég_Choix!$B$28,$G$19&gt;0,E106&gt;0),E106/$E$19,IF(AND($E$10=Lég_Choix!$B$29,E106&gt;0),E106/$E$150,"")))</f>
        <v/>
      </c>
      <c r="H106" s="87"/>
      <c r="I106" s="87" t="str">
        <f>IF(E106="","",IF(OR(E8="",E10=""),"",'Coef+Ind'!J43))</f>
        <v/>
      </c>
      <c r="J106" s="97"/>
      <c r="K106" s="87" t="str">
        <f>IF(OR(G106="",I106=""),"",G106-I106)</f>
        <v/>
      </c>
    </row>
    <row r="107" spans="1:13" ht="4.5" customHeight="1" x14ac:dyDescent="0.25">
      <c r="A107" s="343"/>
      <c r="B107" s="104"/>
      <c r="C107" s="105"/>
      <c r="D107" s="178"/>
      <c r="E107" s="103"/>
      <c r="F107" s="103"/>
      <c r="G107" s="87"/>
      <c r="H107" s="87"/>
      <c r="I107" s="87"/>
      <c r="J107" s="97"/>
      <c r="K107" s="87"/>
    </row>
    <row r="108" spans="1:13" ht="16.5" customHeight="1" x14ac:dyDescent="0.25">
      <c r="A108" s="343"/>
      <c r="B108" s="178" t="s">
        <v>163</v>
      </c>
      <c r="C108" s="179"/>
      <c r="D108" s="178"/>
      <c r="E108" s="3"/>
      <c r="F108" s="103"/>
      <c r="G108" s="87" t="str">
        <f>IF(AND($E$10=Lég_Choix!$B$27,$E$15&gt;0,E108&gt;0),E108/$E$15,IF(AND($E$10=Lég_Choix!$B$28,$G$19&gt;0,E108&gt;0),E108/$E$19,IF(AND($E$10=Lég_Choix!$B$29,E108&gt;0),E108/$E$150,"")))</f>
        <v/>
      </c>
      <c r="H108" s="87"/>
      <c r="I108" s="87" t="str">
        <f>IF(E108="","",IF(OR(E8="",E10=""),"",'Coef+Ind'!J59))</f>
        <v/>
      </c>
      <c r="J108" s="97"/>
      <c r="K108" s="87" t="str">
        <f>IF(OR(G108="",I108=""),"",G108-I108)</f>
        <v/>
      </c>
    </row>
    <row r="109" spans="1:13" ht="4.5" customHeight="1" x14ac:dyDescent="0.25">
      <c r="A109" s="343"/>
      <c r="B109" s="178"/>
      <c r="C109" s="179"/>
      <c r="D109" s="178"/>
      <c r="E109" s="103"/>
      <c r="F109" s="103"/>
      <c r="G109" s="87"/>
      <c r="H109" s="87"/>
      <c r="I109" s="87"/>
      <c r="J109" s="97"/>
      <c r="K109" s="87"/>
    </row>
    <row r="110" spans="1:13" ht="16.5" customHeight="1" x14ac:dyDescent="0.25">
      <c r="A110" s="343"/>
      <c r="B110" s="178" t="s">
        <v>164</v>
      </c>
      <c r="C110" s="179"/>
      <c r="D110" s="178"/>
      <c r="E110" s="3"/>
      <c r="F110" s="103"/>
      <c r="G110" s="87" t="str">
        <f>IF(AND($E$10=Lég_Choix!$B$27,$E$15&gt;0,E110&gt;0),E110/$E$15,IF(AND($E$10=Lég_Choix!$B$28,$G$19&gt;0,E110&gt;0),E110/$E$19,IF(AND($E$10=Lég_Choix!$B$29,E110&gt;0),E110/$E$150,"")))</f>
        <v/>
      </c>
      <c r="H110" s="87"/>
      <c r="I110" s="87" t="str">
        <f>IF(E110="","",IF(OR(E8="",E10=""),"",'Coef+Ind'!J72))</f>
        <v/>
      </c>
      <c r="J110" s="97"/>
      <c r="K110" s="87" t="str">
        <f>IF(OR(G110="",I110=""),"",G110-I110)</f>
        <v/>
      </c>
    </row>
    <row r="111" spans="1:13" ht="4.5" customHeight="1" x14ac:dyDescent="0.25">
      <c r="A111" s="343"/>
      <c r="B111" s="178"/>
      <c r="C111" s="179"/>
      <c r="D111" s="178"/>
      <c r="E111" s="103"/>
      <c r="F111" s="103"/>
      <c r="G111" s="87"/>
      <c r="H111" s="87"/>
      <c r="I111" s="87"/>
      <c r="J111" s="97"/>
      <c r="K111" s="87"/>
    </row>
    <row r="112" spans="1:13" ht="16.5" customHeight="1" x14ac:dyDescent="0.25">
      <c r="A112" s="343"/>
      <c r="B112" s="150" t="s">
        <v>17</v>
      </c>
      <c r="C112" s="179"/>
      <c r="D112" s="178"/>
      <c r="E112" s="3"/>
      <c r="F112" s="103"/>
      <c r="G112" s="87" t="str">
        <f>IF(AND($E$10=Lég_Choix!$B$27,$E$15&gt;0,E112&gt;0),E112/$E$15,IF(AND($E$10=Lég_Choix!$B$28,$G$19&gt;0,E112&gt;0),E112/$E$19,IF(AND($E$10=Lég_Choix!$B$29,E112&gt;0),E112/$E$150,"")))</f>
        <v/>
      </c>
      <c r="H112" s="87"/>
      <c r="I112" s="87" t="str">
        <f>IF(E112="","",IF(OR(E8="",E10=""),"",'Coef+Ind'!J80))</f>
        <v/>
      </c>
      <c r="J112" s="97"/>
      <c r="K112" s="87" t="str">
        <f>IF(OR(G112="",I112=""),"",G112-I112)</f>
        <v/>
      </c>
    </row>
    <row r="113" spans="1:12" ht="4.5" customHeight="1" x14ac:dyDescent="0.25">
      <c r="A113" s="343"/>
      <c r="B113" s="98"/>
      <c r="C113" s="106"/>
      <c r="D113" s="178"/>
      <c r="E113" s="103"/>
      <c r="F113" s="103"/>
      <c r="G113" s="87"/>
      <c r="H113" s="87"/>
      <c r="I113" s="87"/>
      <c r="J113" s="97"/>
      <c r="K113" s="87"/>
    </row>
    <row r="114" spans="1:12" ht="16.5" customHeight="1" x14ac:dyDescent="0.25">
      <c r="A114" s="343"/>
      <c r="B114" s="150" t="s">
        <v>16</v>
      </c>
      <c r="C114" s="179"/>
      <c r="D114" s="178"/>
      <c r="E114" s="3"/>
      <c r="F114" s="103"/>
      <c r="G114" s="87" t="str">
        <f>IF(AND($E$10=Lég_Choix!$B$27,$E$15&gt;0,E114&gt;0),E114/$E$15,IF(AND($E$10=Lég_Choix!$B$28,$G$19&gt;0,E114&gt;0),E114/$E$19,IF(AND($E$10=Lég_Choix!$B$29,E114&gt;0),E114/$E$150,"")))</f>
        <v/>
      </c>
      <c r="H114" s="87"/>
      <c r="I114" s="87" t="str">
        <f>IF(E114="","",IF(OR(E8="",E10=""),"",'Coef+Ind'!J85))</f>
        <v/>
      </c>
      <c r="J114" s="97"/>
      <c r="K114" s="87" t="str">
        <f>IF(OR(G114="",I114=""),"",G114-I114)</f>
        <v/>
      </c>
    </row>
    <row r="115" spans="1:12" ht="4.5" customHeight="1" x14ac:dyDescent="0.25">
      <c r="A115" s="343"/>
      <c r="B115" s="98"/>
      <c r="C115" s="106"/>
      <c r="D115" s="178"/>
      <c r="E115" s="103"/>
      <c r="F115" s="103"/>
      <c r="G115" s="87"/>
      <c r="H115" s="87"/>
      <c r="I115" s="87"/>
      <c r="J115" s="97"/>
      <c r="K115" s="87"/>
    </row>
    <row r="116" spans="1:12" ht="16.5" customHeight="1" x14ac:dyDescent="0.25">
      <c r="A116" s="343"/>
      <c r="B116" s="25" t="s">
        <v>18</v>
      </c>
      <c r="C116" s="86"/>
      <c r="D116" s="178"/>
      <c r="E116" s="3"/>
      <c r="F116" s="103"/>
      <c r="G116" s="87" t="str">
        <f>IF(AND($E$10=Lég_Choix!$B$27,$E$15&gt;0,E116&gt;0),E116/$E$15,IF(AND($E$10=Lég_Choix!$B$28,$G$19&gt;0,E116&gt;0),E116/$E$19,IF(AND($E$10=Lég_Choix!$B$29,E116&gt;0),E116/$E$150,"")))</f>
        <v/>
      </c>
      <c r="H116" s="87"/>
      <c r="I116" s="87" t="str">
        <f>IF(E116="","",IF(OR(E8="",E10=""),"",'Coef+Ind'!J89))</f>
        <v/>
      </c>
      <c r="J116" s="97"/>
      <c r="K116" s="87" t="str">
        <f>IF(OR(G116="",I116=""),"",G116-I116)</f>
        <v/>
      </c>
    </row>
    <row r="117" spans="1:12" ht="4.5" customHeight="1" x14ac:dyDescent="0.25">
      <c r="A117" s="343"/>
      <c r="B117" s="25"/>
      <c r="C117" s="86"/>
      <c r="D117" s="104"/>
      <c r="E117" s="107"/>
      <c r="F117" s="107"/>
      <c r="G117" s="87"/>
      <c r="H117" s="87"/>
      <c r="I117" s="87"/>
      <c r="J117" s="97"/>
      <c r="K117" s="87"/>
    </row>
    <row r="118" spans="1:12" ht="16.5" customHeight="1" x14ac:dyDescent="0.25">
      <c r="A118" s="343"/>
      <c r="B118" s="25" t="s">
        <v>19</v>
      </c>
      <c r="C118" s="86"/>
      <c r="D118" s="178"/>
      <c r="E118" s="3"/>
      <c r="F118" s="103"/>
      <c r="G118" s="87" t="str">
        <f>IF(AND($E$10=Lég_Choix!$B$27,$E$15&gt;0,E118&gt;0),E118/$E$15,IF(AND($E$10=Lég_Choix!$B$28,$G$19&gt;0,E118&gt;0),E118/$E$19,IF(AND($E$10=Lég_Choix!$B$29,E118&gt;0),E118/$E$150,"")))</f>
        <v/>
      </c>
      <c r="H118" s="87"/>
      <c r="I118" s="87" t="str">
        <f>IF(E118="","",IF(OR(E8="",E10=""),"",'Coef+Ind'!J95))</f>
        <v/>
      </c>
      <c r="J118" s="97"/>
      <c r="K118" s="87" t="str">
        <f>IF(OR(G118="",I118=""),"",G118-I118)</f>
        <v/>
      </c>
    </row>
    <row r="119" spans="1:12" ht="4.5" customHeight="1" x14ac:dyDescent="0.25">
      <c r="A119" s="343"/>
      <c r="B119" s="25"/>
      <c r="C119" s="86"/>
      <c r="D119" s="178"/>
      <c r="E119" s="103"/>
      <c r="F119" s="103"/>
      <c r="G119" s="87"/>
      <c r="H119" s="87"/>
      <c r="I119" s="87"/>
      <c r="J119" s="97"/>
      <c r="K119" s="87"/>
    </row>
    <row r="120" spans="1:12" ht="16.5" customHeight="1" x14ac:dyDescent="0.25">
      <c r="A120" s="343"/>
      <c r="B120" s="25" t="s">
        <v>20</v>
      </c>
      <c r="C120" s="86"/>
      <c r="D120" s="178"/>
      <c r="E120" s="3"/>
      <c r="F120" s="103"/>
      <c r="G120" s="87" t="str">
        <f>IF(AND($E$10=Lég_Choix!$B$27,$E$15&gt;0,E120&gt;0),E120/$E$15,IF(AND($E$10=Lég_Choix!$B$28,$G$19&gt;0,E120&gt;0),E120/$E$19,IF(AND($E$10=Lég_Choix!$B$29,E120&gt;0),E120/$E$150,"")))</f>
        <v/>
      </c>
      <c r="H120" s="87"/>
      <c r="I120" s="87" t="str">
        <f>IF(E120="","",IF(OR(E8="",E10=""),"",'Coef+Ind'!J101))</f>
        <v/>
      </c>
      <c r="J120" s="97"/>
      <c r="K120" s="87" t="str">
        <f>IF(OR(G120="",I120=""),"",G120-I120)</f>
        <v/>
      </c>
    </row>
    <row r="121" spans="1:12" ht="4.5" customHeight="1" x14ac:dyDescent="0.25">
      <c r="A121" s="343"/>
      <c r="B121" s="25"/>
      <c r="C121" s="86"/>
      <c r="D121" s="178"/>
      <c r="E121" s="103"/>
      <c r="F121" s="103"/>
      <c r="G121" s="87"/>
      <c r="H121" s="87"/>
      <c r="I121" s="87"/>
      <c r="J121" s="97"/>
      <c r="K121" s="87"/>
    </row>
    <row r="122" spans="1:12" ht="16.5" customHeight="1" x14ac:dyDescent="0.25">
      <c r="A122" s="343"/>
      <c r="B122" s="25" t="s">
        <v>22</v>
      </c>
      <c r="C122" s="86"/>
      <c r="D122" s="178"/>
      <c r="E122" s="3"/>
      <c r="F122" s="103"/>
      <c r="G122" s="87" t="str">
        <f>IF(AND($E$10=Lég_Choix!$B$27,$E$15&gt;0,E122&gt;0),E122/$E$15,IF(AND($E$10=Lég_Choix!$B$28,$G$19&gt;0,E122&gt;0),E122/$E$19,IF(AND($E$10=Lég_Choix!$B$29,E122&gt;0),E122/$E$150,"")))</f>
        <v/>
      </c>
      <c r="H122" s="87"/>
      <c r="I122" s="87" t="str">
        <f>IF(E122="","",IF(OR(E8="",E10=""),"",'Coef+Ind'!J107))</f>
        <v/>
      </c>
      <c r="J122" s="97"/>
      <c r="K122" s="87" t="str">
        <f>IF(OR(G122="",I122=""),"",G122-I122)</f>
        <v/>
      </c>
    </row>
    <row r="123" spans="1:12" ht="4.5" customHeight="1" x14ac:dyDescent="0.25">
      <c r="A123" s="343"/>
      <c r="B123" s="25"/>
      <c r="C123" s="86"/>
      <c r="D123" s="98"/>
      <c r="E123" s="99"/>
      <c r="F123" s="99"/>
      <c r="G123" s="87"/>
      <c r="H123" s="87"/>
      <c r="I123" s="87"/>
      <c r="J123" s="97"/>
      <c r="K123" s="87"/>
    </row>
    <row r="124" spans="1:12" ht="16.5" customHeight="1" x14ac:dyDescent="0.25">
      <c r="B124" s="25" t="s">
        <v>23</v>
      </c>
      <c r="C124" s="86"/>
      <c r="E124" s="3"/>
      <c r="F124" s="73"/>
      <c r="G124" s="87" t="str">
        <f>IF(AND($E$10=Lég_Choix!$B$27,$E$15&gt;0,E124&gt;0),E124/$E$15,IF(AND($E$10=Lég_Choix!$B$28,$G$19&gt;0,E124&gt;0),E124/$E$19,IF(AND($E$10=Lég_Choix!$B$29,E124&gt;0),E124/$E$150,"")))</f>
        <v/>
      </c>
      <c r="H124" s="87"/>
      <c r="I124" s="87" t="str">
        <f>IF(E124="","",IF(OR(E8="",E10=""),"",'Coef+Ind'!J120))</f>
        <v/>
      </c>
      <c r="J124" s="97"/>
      <c r="K124" s="87" t="str">
        <f>IF(OR(G124="",I124=""),"",G124-I124)</f>
        <v/>
      </c>
    </row>
    <row r="125" spans="1:12" ht="4.5" customHeight="1" x14ac:dyDescent="0.25">
      <c r="B125" s="25"/>
      <c r="C125" s="86"/>
      <c r="E125" s="73"/>
      <c r="F125" s="73"/>
      <c r="G125" s="87"/>
      <c r="H125" s="87"/>
      <c r="I125" s="87"/>
      <c r="J125" s="97"/>
      <c r="K125" s="87"/>
    </row>
    <row r="126" spans="1:12" ht="16.5" customHeight="1" x14ac:dyDescent="0.25">
      <c r="B126" s="25" t="s">
        <v>24</v>
      </c>
      <c r="C126" s="86"/>
      <c r="E126" s="3"/>
      <c r="F126" s="73"/>
      <c r="G126" s="87" t="str">
        <f>IF(AND($E$10=Lég_Choix!$B$27,$E$15&gt;0,E126&gt;0),E126/$E$15,IF(AND($E$10=Lég_Choix!$B$28,$G$19&gt;0,E126&gt;0),E126/$E$19,IF(AND($E$10=Lég_Choix!$B$29,E126&gt;0),E126/$E$150,"")))</f>
        <v/>
      </c>
      <c r="H126" s="108"/>
      <c r="I126" s="87" t="str">
        <f>IF(E126="","",IF(OR(E8="",E10=""),"",'Coef+Ind'!J125))</f>
        <v/>
      </c>
      <c r="J126" s="109"/>
      <c r="K126" s="87" t="str">
        <f>IF(OR(G126="",I126=""),"",G126-I126)</f>
        <v/>
      </c>
    </row>
    <row r="127" spans="1:12" ht="4.5" customHeight="1" x14ac:dyDescent="0.25">
      <c r="B127" s="25"/>
      <c r="C127" s="86"/>
      <c r="E127" s="73"/>
      <c r="F127" s="73"/>
      <c r="G127" s="87"/>
      <c r="H127" s="87"/>
      <c r="I127" s="87"/>
      <c r="J127" s="97"/>
      <c r="K127" s="87"/>
    </row>
    <row r="128" spans="1:12" x14ac:dyDescent="0.25">
      <c r="B128" s="45" t="s">
        <v>25</v>
      </c>
      <c r="C128" s="93"/>
      <c r="D128" s="93"/>
      <c r="E128" s="65">
        <f>SUM(E94:E126)</f>
        <v>0</v>
      </c>
      <c r="F128" s="66"/>
      <c r="G128" s="94" t="str">
        <f>IF(AND(G94="",G97="",G104="",G106="",G108="",G110="",G112="",G114="",G116="",G118="",G120="",G122="",G124="",G126=""),"",IF(E10="","",IF(E128&lt;&gt;0,E128/IF($E$10=Lég_Choix!B27,$E$17,IF($E$10=Lég_Choix!B28,$G$19,IF($E$10=Lég_Choix!B29,$E$150,""))),"")))</f>
        <v/>
      </c>
      <c r="H128" s="95"/>
      <c r="I128" s="94" t="str">
        <f>IF(E128=0,"",IF(OR(E8="",E10=""),"",SUM(I94:I126)))</f>
        <v/>
      </c>
      <c r="J128" s="110"/>
      <c r="K128" s="94" t="str">
        <f>IF(OR(G128="",I128=""),"",G128-I128)</f>
        <v/>
      </c>
      <c r="L128" s="25"/>
    </row>
    <row r="129" spans="2:12" ht="4.5" customHeight="1" x14ac:dyDescent="0.25">
      <c r="B129" s="25"/>
      <c r="C129" s="25"/>
      <c r="D129" s="25"/>
      <c r="E129" s="62"/>
      <c r="F129" s="62"/>
      <c r="G129" s="87"/>
      <c r="H129" s="87"/>
      <c r="I129" s="87"/>
      <c r="J129" s="97"/>
      <c r="K129" s="87"/>
    </row>
    <row r="130" spans="2:12" ht="15" customHeight="1" x14ac:dyDescent="0.25">
      <c r="B130" s="4" t="s">
        <v>26</v>
      </c>
      <c r="C130" s="5"/>
      <c r="D130" s="46"/>
      <c r="E130" s="7"/>
      <c r="F130" s="7"/>
      <c r="G130" s="8"/>
      <c r="H130" s="8"/>
      <c r="I130" s="8"/>
      <c r="J130" s="7"/>
      <c r="K130" s="8"/>
      <c r="L130" s="25"/>
    </row>
    <row r="131" spans="2:12" ht="4.5" customHeight="1" x14ac:dyDescent="0.25">
      <c r="B131" s="25"/>
      <c r="C131" s="86"/>
      <c r="E131" s="73"/>
      <c r="F131" s="73"/>
      <c r="G131" s="111"/>
      <c r="H131" s="111"/>
      <c r="I131" s="112"/>
      <c r="J131" s="102"/>
      <c r="K131" s="111"/>
    </row>
    <row r="132" spans="2:12" ht="16.5" customHeight="1" x14ac:dyDescent="0.25">
      <c r="B132" s="25" t="s">
        <v>168</v>
      </c>
      <c r="C132" s="86"/>
      <c r="E132" s="3"/>
      <c r="F132" s="73"/>
      <c r="G132" s="87" t="str">
        <f>IF(AND($E$10=Lég_Choix!$B$27,$E$15&gt;0,E132&gt;0),E132/$E$15,IF(AND($E$10=Lég_Choix!$B$28,$G$19&gt;0,E132&gt;0),E132/$E$19,IF(AND($E$10=Lég_Choix!$B$29,E132&gt;0),E132/$E$150,"")))</f>
        <v/>
      </c>
      <c r="H132" s="111"/>
      <c r="I132" s="87" t="str">
        <f>IF(E132="","",IF(OR(E8="",E10=""),"",'Coef+Ind'!J130))</f>
        <v/>
      </c>
      <c r="J132" s="113"/>
      <c r="K132" s="87" t="str">
        <f>IF(OR(G132="",I132=""),"",G132-I132)</f>
        <v/>
      </c>
    </row>
    <row r="133" spans="2:12" ht="4.5" customHeight="1" x14ac:dyDescent="0.25">
      <c r="B133" s="25"/>
      <c r="C133" s="86"/>
      <c r="E133" s="73"/>
      <c r="F133" s="73"/>
      <c r="G133" s="111"/>
      <c r="H133" s="111"/>
      <c r="I133" s="114"/>
      <c r="J133" s="113"/>
      <c r="K133" s="111"/>
    </row>
    <row r="134" spans="2:12" ht="16.5" customHeight="1" x14ac:dyDescent="0.25">
      <c r="B134" s="25" t="s">
        <v>27</v>
      </c>
      <c r="C134" s="86"/>
      <c r="E134" s="3"/>
      <c r="F134" s="73"/>
      <c r="G134" s="87" t="str">
        <f>IF(AND($E$10=Lég_Choix!$B$27,$E$15&gt;0,E134&gt;0),E134/$E$15,IF(AND($E$10=Lég_Choix!$B$28,$G$19&gt;0,E134&gt;0),E134/$E$19,IF(AND($E$10=Lég_Choix!$B$29,E134&gt;0),E134/$E$150,"")))</f>
        <v/>
      </c>
      <c r="H134" s="111"/>
      <c r="I134" s="87" t="str">
        <f>IF(E134="","",IF(OR(E8="",E10=""),"",'Coef+Ind'!J135))</f>
        <v/>
      </c>
      <c r="J134" s="61"/>
      <c r="K134" s="87" t="str">
        <f>IF(OR(G134="",I134=""),"",G134-I134)</f>
        <v/>
      </c>
    </row>
    <row r="135" spans="2:12" ht="4.5" customHeight="1" x14ac:dyDescent="0.25">
      <c r="B135" s="25"/>
      <c r="C135" s="86"/>
      <c r="E135" s="73"/>
      <c r="F135" s="73"/>
      <c r="G135" s="87"/>
      <c r="H135" s="111"/>
      <c r="I135" s="108"/>
      <c r="J135" s="61"/>
      <c r="K135" s="111"/>
    </row>
    <row r="136" spans="2:12" ht="16.5" customHeight="1" x14ac:dyDescent="0.25">
      <c r="B136" s="25" t="s">
        <v>28</v>
      </c>
      <c r="C136" s="86"/>
      <c r="E136" s="3"/>
      <c r="F136" s="73"/>
      <c r="G136" s="87" t="str">
        <f>IF(AND($E$10=Lég_Choix!$B$27,$E$15&gt;0,E136&gt;0),E136/$E$15,IF(AND($E$10=Lég_Choix!$B$28,$G$19&gt;0,E136&gt;0),E136/$E$19,IF(AND($E$10=Lég_Choix!$B$29,E136&gt;0),E136/$E$150,"")))</f>
        <v/>
      </c>
      <c r="H136" s="111"/>
      <c r="I136" s="87" t="str">
        <f>IF(E136="","",IF(OR(E8="",E10=""),"",'Coef+Ind'!J140))</f>
        <v/>
      </c>
      <c r="J136" s="61"/>
      <c r="K136" s="87" t="str">
        <f>IF(OR(G136="",I136=""),"",G136-I136)</f>
        <v/>
      </c>
    </row>
    <row r="137" spans="2:12" ht="4.5" customHeight="1" x14ac:dyDescent="0.25">
      <c r="B137" s="25"/>
      <c r="C137" s="86"/>
      <c r="E137" s="73"/>
      <c r="F137" s="73"/>
      <c r="G137" s="87"/>
      <c r="H137" s="111"/>
      <c r="I137" s="108"/>
      <c r="J137" s="61"/>
      <c r="K137" s="111"/>
    </row>
    <row r="138" spans="2:12" ht="16.5" customHeight="1" x14ac:dyDescent="0.25">
      <c r="B138" s="25" t="s">
        <v>29</v>
      </c>
      <c r="C138" s="86"/>
      <c r="E138" s="3"/>
      <c r="F138" s="73"/>
      <c r="G138" s="87" t="str">
        <f>IF(AND($E$10=Lég_Choix!$B$27,$E$15&gt;0,E138&gt;0),E138/$E$15,IF(AND($E$10=Lég_Choix!$B$28,$G$19&gt;0,E138&gt;0),E138/$E$19,IF(AND($E$10=Lég_Choix!$B$29,E138&gt;0),E138/$E$150,"")))</f>
        <v/>
      </c>
      <c r="H138" s="111"/>
      <c r="I138" s="87" t="str">
        <f>IF(E138="","",IF(OR(E8="",E10=""),"",'Coef+Ind'!J144))</f>
        <v/>
      </c>
      <c r="J138" s="61"/>
      <c r="K138" s="87" t="str">
        <f>IF(OR(G138="",I138=""),"",G138-I138)</f>
        <v/>
      </c>
    </row>
    <row r="139" spans="2:12" ht="4.5" customHeight="1" x14ac:dyDescent="0.25">
      <c r="B139" s="25"/>
      <c r="C139" s="86"/>
      <c r="E139" s="73"/>
      <c r="F139" s="73"/>
      <c r="G139" s="111"/>
      <c r="H139" s="111"/>
      <c r="I139" s="108"/>
      <c r="J139" s="61"/>
      <c r="K139" s="111"/>
    </row>
    <row r="140" spans="2:12" ht="16.5" customHeight="1" x14ac:dyDescent="0.25">
      <c r="B140" s="25" t="s">
        <v>30</v>
      </c>
      <c r="C140" s="86"/>
      <c r="E140" s="3"/>
      <c r="F140" s="73"/>
      <c r="G140" s="87" t="str">
        <f>IF(AND($E$10=Lég_Choix!$B$27,$E$15&gt;0,E140&gt;0),E140/$E$15,IF(AND($E$10=Lég_Choix!$B$28,$G$19&gt;0,E140&gt;0),E140/$E$19,IF(AND($E$10=Lég_Choix!$B$29,E140&gt;0),E140/$E$150,"")))</f>
        <v/>
      </c>
      <c r="H140" s="111"/>
      <c r="I140" s="87" t="str">
        <f>IF(E140="","",IF(OR(E8="",E10=""),"",'Coef+Ind'!J151))</f>
        <v/>
      </c>
      <c r="J140" s="115"/>
      <c r="K140" s="87" t="str">
        <f>IF(OR(G140="",I140=""),"",G140-I140)</f>
        <v/>
      </c>
    </row>
    <row r="141" spans="2:12" ht="4.5" customHeight="1" x14ac:dyDescent="0.25">
      <c r="B141" s="43"/>
      <c r="C141" s="90"/>
      <c r="D141" s="28"/>
      <c r="E141" s="91"/>
      <c r="F141" s="91"/>
      <c r="G141" s="116"/>
      <c r="H141" s="116"/>
      <c r="I141" s="117"/>
      <c r="J141" s="75"/>
      <c r="K141" s="116"/>
      <c r="L141" s="25"/>
    </row>
    <row r="142" spans="2:12" x14ac:dyDescent="0.25">
      <c r="B142" s="45" t="s">
        <v>31</v>
      </c>
      <c r="C142" s="93"/>
      <c r="D142" s="93"/>
      <c r="E142" s="65">
        <f>SUM(E132:E140)</f>
        <v>0</v>
      </c>
      <c r="F142" s="66"/>
      <c r="G142" s="94" t="str">
        <f>IF(AND(G132="",G134="",G136="",G138="",G140=""),"",IF(E10="","",IF(E142&lt;&gt;0,E142/IF($E$10=Lég_Choix!B27,$E$17,IF($E$10=Lég_Choix!B28,$G$19,IF($E$10=Lég_Choix!B29,$E$150,""))),"")))</f>
        <v/>
      </c>
      <c r="H142" s="95"/>
      <c r="I142" s="94" t="str">
        <f>IF(E142=0,"",IF(OR(E8="",E10=""),"",SUM(I132:I140)))</f>
        <v/>
      </c>
      <c r="J142" s="110"/>
      <c r="K142" s="94" t="str">
        <f>IF(OR(G142="",I142=""),"",G142-I142)</f>
        <v/>
      </c>
      <c r="L142" s="25"/>
    </row>
    <row r="143" spans="2:12" ht="4.5" customHeight="1" x14ac:dyDescent="0.25">
      <c r="B143" s="6"/>
      <c r="C143" s="9"/>
      <c r="D143" s="25"/>
      <c r="E143" s="10"/>
      <c r="F143" s="11"/>
      <c r="G143" s="12"/>
      <c r="H143" s="13"/>
      <c r="I143" s="12"/>
      <c r="J143" s="14"/>
      <c r="K143" s="12"/>
      <c r="L143" s="25"/>
    </row>
    <row r="144" spans="2:12" ht="4.5" customHeight="1" x14ac:dyDescent="0.25">
      <c r="B144" s="25"/>
      <c r="C144" s="86"/>
      <c r="E144" s="73"/>
      <c r="F144" s="73"/>
      <c r="G144" s="111"/>
      <c r="H144" s="111"/>
      <c r="I144" s="100"/>
      <c r="J144" s="61"/>
      <c r="K144" s="111"/>
    </row>
    <row r="145" spans="2:13" ht="16.5" customHeight="1" x14ac:dyDescent="0.25">
      <c r="B145" s="25" t="s">
        <v>32</v>
      </c>
      <c r="C145" s="86"/>
      <c r="E145" s="3"/>
      <c r="F145" s="73"/>
      <c r="G145" s="87" t="str">
        <f>IF(AND($E$10=Lég_Choix!$B$27,$E$15&gt;0,E145&gt;0),E145/$E$15,IF(AND($E$10=Lég_Choix!$B$28,$G$19&gt;0,E145&gt;0),E145/$E$19,IF(AND($E$10=Lég_Choix!$B$29,E145&gt;0),E145/$E$150,"")))</f>
        <v/>
      </c>
      <c r="H145" s="111"/>
      <c r="I145" s="87" t="str">
        <f>IF(E145="","",IF(OR(E8="",E10=""),"",'Coef+Ind'!J157))</f>
        <v/>
      </c>
      <c r="J145" s="115"/>
      <c r="K145" s="87" t="str">
        <f>IF(OR(G145="",I145=""),"",G145-I145)</f>
        <v/>
      </c>
    </row>
    <row r="146" spans="2:13" ht="4.5" customHeight="1" x14ac:dyDescent="0.25">
      <c r="B146" s="25"/>
      <c r="C146" s="86"/>
      <c r="E146" s="73"/>
      <c r="F146" s="73"/>
      <c r="G146" s="87"/>
      <c r="H146" s="87"/>
      <c r="I146" s="89"/>
      <c r="J146" s="89"/>
      <c r="K146" s="87"/>
      <c r="L146" s="340"/>
      <c r="M146" s="340"/>
    </row>
    <row r="147" spans="2:13" ht="16.5" customHeight="1" x14ac:dyDescent="0.3">
      <c r="B147" s="25" t="s">
        <v>33</v>
      </c>
      <c r="C147" s="86"/>
      <c r="D147" s="25"/>
      <c r="E147" s="3"/>
      <c r="F147" s="62"/>
      <c r="G147" s="87" t="str">
        <f>IF(AND($E$10=Lég_Choix!$B$27,$E$15&gt;0,E147&gt;0),E147/$E$15,IF(AND($E$10=Lég_Choix!$B$28,$G$19&gt;0,E147&gt;0),E147/$E$19,IF(AND($E$10=Lég_Choix!$B$29,E147&gt;0),E147/$E$150,"")))</f>
        <v/>
      </c>
      <c r="H147" s="73"/>
      <c r="I147" s="341" t="s">
        <v>34</v>
      </c>
      <c r="J147" s="73"/>
      <c r="K147" s="87"/>
    </row>
    <row r="148" spans="2:13" ht="16.5" customHeight="1" x14ac:dyDescent="0.25">
      <c r="B148" s="28"/>
      <c r="C148" s="118"/>
      <c r="D148" s="25"/>
      <c r="E148" s="91"/>
      <c r="F148" s="91"/>
      <c r="G148" s="119"/>
      <c r="H148" s="91"/>
      <c r="I148" s="119"/>
      <c r="J148" s="91"/>
      <c r="K148" s="119"/>
    </row>
    <row r="149" spans="2:13" ht="4.5" customHeight="1" x14ac:dyDescent="0.25">
      <c r="B149" s="25"/>
      <c r="C149" s="86"/>
      <c r="E149" s="73"/>
      <c r="F149" s="73"/>
      <c r="G149" s="111"/>
      <c r="H149" s="111"/>
      <c r="I149" s="108"/>
      <c r="J149" s="61"/>
      <c r="K149" s="111"/>
    </row>
    <row r="150" spans="2:13" ht="16.5" customHeight="1" x14ac:dyDescent="0.25">
      <c r="B150" s="45" t="s">
        <v>35</v>
      </c>
      <c r="C150" s="120"/>
      <c r="D150" s="121"/>
      <c r="E150" s="122">
        <f>E128+E142+E145+E147</f>
        <v>0</v>
      </c>
      <c r="F150" s="122"/>
      <c r="G150" s="123" t="str">
        <f>IF(OR(E150=0,E10=""),"",IF(AND($E$10&lt;&gt;Lég_Choix!B29,E150&lt;&gt;0),E150/IF($E$10=Lég_Choix!B27,$E$17,IF($E$10=Lég_Choix!B28,$G$19,"")),IF(E10=Lég_Choix!B29,G128+G142+G145+G147,"")))</f>
        <v/>
      </c>
      <c r="H150" s="122"/>
      <c r="I150" s="124" t="str">
        <f>IF(OR(E150=0,E8="",E10="",I128="",I142="",I145=""),"",I128+I142+I145)</f>
        <v/>
      </c>
      <c r="J150" s="125"/>
      <c r="K150" s="94" t="str">
        <f>IF(OR(E8="",E10="",I150=""),"",IF(OR($E$10=Lég_Choix!B29,G150=""),"",G150-I150))</f>
        <v/>
      </c>
    </row>
    <row r="151" spans="2:13" ht="4.5" customHeight="1" x14ac:dyDescent="0.25">
      <c r="B151" s="93"/>
      <c r="C151" s="93"/>
      <c r="D151" s="93"/>
      <c r="E151" s="66"/>
      <c r="F151" s="66"/>
      <c r="G151" s="126"/>
      <c r="H151" s="126"/>
      <c r="I151" s="127"/>
      <c r="J151" s="115"/>
      <c r="K151" s="126"/>
    </row>
    <row r="152" spans="2:13" ht="23.25" customHeight="1" x14ac:dyDescent="0.25">
      <c r="B152" s="4" t="s">
        <v>36</v>
      </c>
      <c r="C152" s="4"/>
      <c r="D152" s="15"/>
      <c r="E152" s="16">
        <f>E90-E150</f>
        <v>0</v>
      </c>
      <c r="F152" s="17"/>
      <c r="G152" s="16" t="str">
        <f>IF(OR(G150="",G90=""),"",IF(AND(E10&lt;&gt;Lég_Choix!B29,G150&lt;&gt;""),G90-G150,""))</f>
        <v/>
      </c>
      <c r="H152" s="18"/>
      <c r="I152" s="19" t="str">
        <f>IF(OR(E152=0,G152="",I90=0,E8="",E10="",I150=""),"",IF(E10=Lég_Choix!B29,"",I90-I150))</f>
        <v/>
      </c>
      <c r="J152" s="18"/>
      <c r="K152" s="18" t="str">
        <f>IF(OR(E8="",E10="",I152=""),"",IF(G152="","",G152-I152))</f>
        <v/>
      </c>
    </row>
    <row r="153" spans="2:13" ht="4.5" customHeight="1" x14ac:dyDescent="0.25">
      <c r="B153" s="25"/>
      <c r="C153" s="25"/>
      <c r="D153" s="25"/>
      <c r="E153" s="25"/>
      <c r="F153" s="25"/>
    </row>
    <row r="154" spans="2:13" ht="4.5" customHeight="1" x14ac:dyDescent="0.25">
      <c r="B154" s="25"/>
      <c r="C154" s="25"/>
      <c r="D154" s="25"/>
      <c r="E154" s="25"/>
      <c r="F154" s="25"/>
      <c r="G154" s="128"/>
      <c r="H154" s="128"/>
      <c r="I154" s="128"/>
      <c r="J154" s="128"/>
      <c r="K154" s="128"/>
    </row>
    <row r="155" spans="2:13" ht="16.5" customHeight="1" x14ac:dyDescent="0.25">
      <c r="B155" s="25" t="s">
        <v>175</v>
      </c>
      <c r="C155" s="25"/>
      <c r="D155" s="25"/>
      <c r="E155" s="25"/>
      <c r="F155" s="25"/>
      <c r="G155" s="128"/>
      <c r="H155" s="128"/>
      <c r="I155" s="128"/>
      <c r="J155" s="128"/>
      <c r="K155" s="128"/>
    </row>
    <row r="156" spans="2:13" x14ac:dyDescent="0.25">
      <c r="B156" s="129"/>
      <c r="C156" s="129"/>
    </row>
    <row r="157" spans="2:13" x14ac:dyDescent="0.25">
      <c r="B157" s="98"/>
      <c r="C157" s="98"/>
    </row>
  </sheetData>
  <sheetProtection insertColumns="0" insertRows="0" deleteColumns="0" deleteRows="0" sort="0" autoFilter="0" pivotTables="0"/>
  <dataConsolidate/>
  <mergeCells count="18">
    <mergeCell ref="B106:C106"/>
    <mergeCell ref="I36:I38"/>
    <mergeCell ref="E63:G63"/>
    <mergeCell ref="B93:C93"/>
    <mergeCell ref="B94:C94"/>
    <mergeCell ref="B97:C97"/>
    <mergeCell ref="B104:C104"/>
    <mergeCell ref="E36:G37"/>
    <mergeCell ref="K36:K38"/>
    <mergeCell ref="B62:K62"/>
    <mergeCell ref="B1:K1"/>
    <mergeCell ref="B4:K4"/>
    <mergeCell ref="I6:K10"/>
    <mergeCell ref="E8:G8"/>
    <mergeCell ref="E10:G10"/>
    <mergeCell ref="E12:E13"/>
    <mergeCell ref="I12:I13"/>
    <mergeCell ref="K12:K13"/>
  </mergeCells>
  <conditionalFormatting sqref="H57:K57 J85:K85 G148:K150 G69:H69 J69:K69 J147:K147 G84:K84 G76:K81 G85:H85 G88:K97 G102:K146 G147:H147 G39:K56">
    <cfRule type="expression" dxfId="25" priority="71">
      <formula>$E$10="%"</formula>
    </cfRule>
  </conditionalFormatting>
  <conditionalFormatting sqref="G57">
    <cfRule type="expression" dxfId="24" priority="30">
      <formula>$E$10="%"</formula>
    </cfRule>
  </conditionalFormatting>
  <conditionalFormatting sqref="H73 J73:K73 G72:K72">
    <cfRule type="expression" dxfId="23" priority="25">
      <formula>$E$10="%"</formula>
    </cfRule>
  </conditionalFormatting>
  <conditionalFormatting sqref="G75:J75 G74:K74">
    <cfRule type="expression" dxfId="22" priority="24">
      <formula>$E$10="%"</formula>
    </cfRule>
  </conditionalFormatting>
  <conditionalFormatting sqref="K75">
    <cfRule type="expression" dxfId="21" priority="23">
      <formula>$E$10="%"</formula>
    </cfRule>
  </conditionalFormatting>
  <conditionalFormatting sqref="K87">
    <cfRule type="expression" dxfId="20" priority="19">
      <formula>$E$10="%"</formula>
    </cfRule>
  </conditionalFormatting>
  <conditionalFormatting sqref="I69">
    <cfRule type="expression" dxfId="19" priority="21">
      <formula>$E$10="%"</formula>
    </cfRule>
  </conditionalFormatting>
  <conditionalFormatting sqref="H87 G86:K86 J87">
    <cfRule type="expression" dxfId="18" priority="20">
      <formula>$E$10="%"</formula>
    </cfRule>
  </conditionalFormatting>
  <conditionalFormatting sqref="H99 J99:K99 G98:K98">
    <cfRule type="expression" dxfId="17" priority="18">
      <formula>$E$10="%"</formula>
    </cfRule>
  </conditionalFormatting>
  <conditionalFormatting sqref="G101:J101 G100:K100">
    <cfRule type="expression" dxfId="16" priority="17">
      <formula>$E$10="%"</formula>
    </cfRule>
  </conditionalFormatting>
  <conditionalFormatting sqref="K101">
    <cfRule type="expression" dxfId="15" priority="16">
      <formula>$E$10="%"</formula>
    </cfRule>
  </conditionalFormatting>
  <conditionalFormatting sqref="H71 J71:K71">
    <cfRule type="expression" dxfId="14" priority="15">
      <formula>$E$10="%"</formula>
    </cfRule>
  </conditionalFormatting>
  <conditionalFormatting sqref="I71">
    <cfRule type="expression" dxfId="13" priority="14">
      <formula>$E$10="%"</formula>
    </cfRule>
  </conditionalFormatting>
  <conditionalFormatting sqref="H83 J83:K83">
    <cfRule type="expression" dxfId="12" priority="13">
      <formula>$E$10="%"</formula>
    </cfRule>
  </conditionalFormatting>
  <conditionalFormatting sqref="I83">
    <cfRule type="expression" dxfId="11" priority="12">
      <formula>$E$10="%"</formula>
    </cfRule>
  </conditionalFormatting>
  <conditionalFormatting sqref="G71">
    <cfRule type="expression" dxfId="10" priority="11">
      <formula>$E$10="%"</formula>
    </cfRule>
  </conditionalFormatting>
  <conditionalFormatting sqref="G83">
    <cfRule type="expression" dxfId="9" priority="10">
      <formula>$E$10="%"</formula>
    </cfRule>
  </conditionalFormatting>
  <conditionalFormatting sqref="I87">
    <cfRule type="expression" dxfId="8" priority="5">
      <formula>$E$10="%"</formula>
    </cfRule>
  </conditionalFormatting>
  <conditionalFormatting sqref="G99">
    <cfRule type="expression" dxfId="7" priority="8">
      <formula>$E$10="%"</formula>
    </cfRule>
  </conditionalFormatting>
  <conditionalFormatting sqref="G73">
    <cfRule type="expression" dxfId="6" priority="7">
      <formula>$E$10="%"</formula>
    </cfRule>
  </conditionalFormatting>
  <conditionalFormatting sqref="G87">
    <cfRule type="expression" dxfId="5" priority="6">
      <formula>$E$10="%"</formula>
    </cfRule>
  </conditionalFormatting>
  <hyperlinks>
    <hyperlink ref="G22" location="Définitions!A1" display="Voir Définitions" xr:uid="{00000000-0004-0000-0200-000000000000}"/>
    <hyperlink ref="I85" location="Définitions!A1" display="Voir Définitions" xr:uid="{00000000-0004-0000-0200-000001000000}"/>
    <hyperlink ref="I147" location="Définitions!A1" display="Voir Définitions" xr:uid="{00000000-0004-0000-0200-000002000000}"/>
    <hyperlink ref="I73" location="Définitions!A1" display="Voir Définitions" xr:uid="{00000000-0004-0000-0200-000003000000}"/>
    <hyperlink ref="I99" location="Définitions!A1" display="Voir Définitions" xr:uid="{00000000-0004-0000-0200-000004000000}"/>
  </hyperlinks>
  <pageMargins left="0.25" right="0.25" top="0.75" bottom="0.75" header="0.3" footer="0.3"/>
  <pageSetup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7" id="{A65729BF-36EA-4301-A7B1-72D1F8266EBB}">
            <xm:f>$E$10=Lég_Choix!$B$29</xm:f>
            <x14:dxf>
              <numFmt numFmtId="13" formatCode="0%"/>
            </x14:dxf>
          </x14:cfRule>
          <xm:sqref>H30:K32 G33:K33</xm:sqref>
        </x14:conditionalFormatting>
        <x14:conditionalFormatting xmlns:xm="http://schemas.microsoft.com/office/excel/2006/main">
          <x14:cfRule type="expression" priority="3" id="{1A7B7FDB-6487-4C56-8DCE-0546C6FF5185}">
            <xm:f>$E$10=Lég_Choix!$B$29</xm:f>
            <x14:dxf>
              <numFmt numFmtId="13" formatCode="0%"/>
            </x14:dxf>
          </x14:cfRule>
          <xm:sqref>G30</xm:sqref>
        </x14:conditionalFormatting>
        <x14:conditionalFormatting xmlns:xm="http://schemas.microsoft.com/office/excel/2006/main">
          <x14:cfRule type="expression" priority="2" id="{4AC56F51-5B44-4C1E-BC83-4A8327BC0942}">
            <xm:f>$E$10=Lég_Choix!$B$29</xm:f>
            <x14:dxf>
              <numFmt numFmtId="13" formatCode="0%"/>
            </x14:dxf>
          </x14:cfRule>
          <xm:sqref>G31</xm:sqref>
        </x14:conditionalFormatting>
        <x14:conditionalFormatting xmlns:xm="http://schemas.microsoft.com/office/excel/2006/main">
          <x14:cfRule type="expression" priority="1" id="{8577220B-3178-4F23-A203-F29AA16C577E}">
            <xm:f>$E$10=Lég_Choix!$B$29</xm:f>
            <x14:dxf>
              <numFmt numFmtId="13" formatCode="0%"/>
            </x14:dxf>
          </x14:cfRule>
          <xm:sqref>G32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Lég_Choix!$B$18:$B$19</xm:f>
          </x14:formula1>
          <xm:sqref>E8:G8</xm:sqref>
        </x14:dataValidation>
        <x14:dataValidation type="list" allowBlank="1" showInputMessage="1" showErrorMessage="1" xr:uid="{00000000-0002-0000-0200-000001000000}">
          <x14:formula1>
            <xm:f>Lég_Choix!$B$27:$B$29</xm:f>
          </x14:formula1>
          <xm:sqref>E10:G10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J62"/>
  <sheetViews>
    <sheetView workbookViewId="0">
      <selection activeCell="C26" sqref="C26"/>
    </sheetView>
  </sheetViews>
  <sheetFormatPr baseColWidth="10" defaultColWidth="11" defaultRowHeight="16.5" x14ac:dyDescent="0.3"/>
  <cols>
    <col min="1" max="1" width="3" style="80" customWidth="1"/>
    <col min="2" max="2" width="24.875" style="142" customWidth="1"/>
    <col min="3" max="3" width="66.5" style="80" customWidth="1"/>
    <col min="4" max="4" width="12.875" style="80" customWidth="1"/>
    <col min="5" max="5" width="13.5" style="80" customWidth="1"/>
    <col min="6" max="6" width="12.875" style="80" customWidth="1"/>
    <col min="7" max="16384" width="11" style="80"/>
  </cols>
  <sheetData>
    <row r="3" spans="2:10" ht="34.5" x14ac:dyDescent="0.3">
      <c r="B3" s="141" t="s">
        <v>133</v>
      </c>
    </row>
    <row r="6" spans="2:10" s="143" customFormat="1" ht="45.75" customHeight="1" x14ac:dyDescent="0.25">
      <c r="B6" s="659" t="s">
        <v>134</v>
      </c>
      <c r="C6" s="659"/>
      <c r="D6" s="186"/>
      <c r="E6" s="186"/>
      <c r="F6" s="186"/>
      <c r="G6" s="186"/>
      <c r="H6" s="186"/>
      <c r="I6" s="186"/>
      <c r="J6" s="186"/>
    </row>
    <row r="7" spans="2:10" s="143" customFormat="1" ht="13.5" x14ac:dyDescent="0.25"/>
    <row r="8" spans="2:10" s="143" customFormat="1" ht="13.5" x14ac:dyDescent="0.25">
      <c r="B8" s="144" t="s">
        <v>135</v>
      </c>
    </row>
    <row r="9" spans="2:10" s="143" customFormat="1" ht="4.5" customHeight="1" x14ac:dyDescent="0.25">
      <c r="B9" s="145"/>
    </row>
    <row r="10" spans="2:10" s="143" customFormat="1" ht="40.5" x14ac:dyDescent="0.25">
      <c r="B10" s="146" t="s">
        <v>136</v>
      </c>
      <c r="C10" s="621" t="s">
        <v>137</v>
      </c>
    </row>
    <row r="11" spans="2:10" s="143" customFormat="1" ht="4.5" customHeight="1" x14ac:dyDescent="0.25">
      <c r="B11" s="145"/>
    </row>
    <row r="12" spans="2:10" s="143" customFormat="1" ht="40.5" x14ac:dyDescent="0.25">
      <c r="B12" s="146" t="s">
        <v>138</v>
      </c>
      <c r="C12" s="622" t="s">
        <v>139</v>
      </c>
    </row>
    <row r="13" spans="2:10" s="143" customFormat="1" ht="4.5" customHeight="1" x14ac:dyDescent="0.25">
      <c r="B13" s="145"/>
    </row>
    <row r="14" spans="2:10" s="143" customFormat="1" ht="54" x14ac:dyDescent="0.25">
      <c r="B14" s="146" t="s">
        <v>324</v>
      </c>
      <c r="C14" s="622" t="s">
        <v>325</v>
      </c>
    </row>
    <row r="15" spans="2:10" s="143" customFormat="1" ht="4.5" customHeight="1" x14ac:dyDescent="0.25">
      <c r="B15" s="145"/>
    </row>
    <row r="16" spans="2:10" s="143" customFormat="1" ht="40.5" x14ac:dyDescent="0.25">
      <c r="B16" s="146" t="s">
        <v>140</v>
      </c>
      <c r="C16" s="622" t="s">
        <v>141</v>
      </c>
    </row>
    <row r="17" spans="2:3" s="143" customFormat="1" ht="4.5" customHeight="1" x14ac:dyDescent="0.25">
      <c r="B17" s="146"/>
      <c r="C17" s="147"/>
    </row>
    <row r="18" spans="2:3" s="143" customFormat="1" ht="13.5" x14ac:dyDescent="0.25">
      <c r="B18" s="146"/>
    </row>
    <row r="19" spans="2:3" s="143" customFormat="1" ht="13.5" x14ac:dyDescent="0.25">
      <c r="B19" s="144" t="s">
        <v>142</v>
      </c>
    </row>
    <row r="20" spans="2:3" s="143" customFormat="1" ht="4.5" customHeight="1" x14ac:dyDescent="0.25">
      <c r="B20" s="145"/>
    </row>
    <row r="21" spans="2:3" s="143" customFormat="1" ht="13.5" x14ac:dyDescent="0.25">
      <c r="B21" s="146" t="s">
        <v>326</v>
      </c>
      <c r="C21" s="146" t="s">
        <v>327</v>
      </c>
    </row>
    <row r="22" spans="2:3" s="143" customFormat="1" ht="4.5" customHeight="1" x14ac:dyDescent="0.25">
      <c r="B22" s="145"/>
    </row>
    <row r="23" spans="2:3" s="143" customFormat="1" ht="13.5" x14ac:dyDescent="0.25">
      <c r="B23" s="146" t="s">
        <v>328</v>
      </c>
      <c r="C23" s="146" t="s">
        <v>329</v>
      </c>
    </row>
    <row r="24" spans="2:3" s="143" customFormat="1" ht="4.5" customHeight="1" x14ac:dyDescent="0.25">
      <c r="B24" s="146"/>
    </row>
    <row r="25" spans="2:3" s="143" customFormat="1" ht="13.5" x14ac:dyDescent="0.25">
      <c r="B25" s="146"/>
    </row>
    <row r="26" spans="2:3" s="143" customFormat="1" ht="13.5" x14ac:dyDescent="0.25">
      <c r="B26" s="144" t="s">
        <v>143</v>
      </c>
    </row>
    <row r="27" spans="2:3" s="143" customFormat="1" ht="4.5" customHeight="1" x14ac:dyDescent="0.25">
      <c r="B27" s="145"/>
    </row>
    <row r="28" spans="2:3" s="143" customFormat="1" ht="13.5" x14ac:dyDescent="0.25">
      <c r="B28" s="146" t="s">
        <v>144</v>
      </c>
      <c r="C28" s="146" t="s">
        <v>330</v>
      </c>
    </row>
    <row r="29" spans="2:3" s="143" customFormat="1" ht="4.5" customHeight="1" x14ac:dyDescent="0.25">
      <c r="B29" s="145"/>
    </row>
    <row r="30" spans="2:3" s="143" customFormat="1" ht="54" x14ac:dyDescent="0.25">
      <c r="B30" s="146" t="s">
        <v>145</v>
      </c>
      <c r="C30" s="621" t="s">
        <v>331</v>
      </c>
    </row>
    <row r="31" spans="2:3" s="143" customFormat="1" ht="4.5" customHeight="1" x14ac:dyDescent="0.25">
      <c r="B31" s="145"/>
    </row>
    <row r="32" spans="2:3" s="143" customFormat="1" ht="27" x14ac:dyDescent="0.25">
      <c r="B32" s="146" t="s">
        <v>174</v>
      </c>
      <c r="C32" s="621" t="s">
        <v>332</v>
      </c>
    </row>
    <row r="33" spans="2:3" s="143" customFormat="1" ht="4.5" customHeight="1" x14ac:dyDescent="0.25">
      <c r="B33" s="145"/>
    </row>
    <row r="34" spans="2:3" s="143" customFormat="1" ht="40.5" x14ac:dyDescent="0.25">
      <c r="B34" s="146" t="s">
        <v>146</v>
      </c>
      <c r="C34" s="621" t="s">
        <v>333</v>
      </c>
    </row>
    <row r="35" spans="2:3" s="143" customFormat="1" ht="4.5" customHeight="1" x14ac:dyDescent="0.25">
      <c r="B35" s="145"/>
    </row>
    <row r="36" spans="2:3" s="143" customFormat="1" ht="27" x14ac:dyDescent="0.25">
      <c r="B36" s="146" t="s">
        <v>104</v>
      </c>
      <c r="C36" s="621" t="s">
        <v>147</v>
      </c>
    </row>
    <row r="37" spans="2:3" s="143" customFormat="1" ht="4.5" customHeight="1" x14ac:dyDescent="0.25">
      <c r="B37" s="145"/>
    </row>
    <row r="38" spans="2:3" s="143" customFormat="1" ht="13.5" x14ac:dyDescent="0.25">
      <c r="B38" s="146" t="s">
        <v>67</v>
      </c>
      <c r="C38" s="147" t="s">
        <v>148</v>
      </c>
    </row>
    <row r="39" spans="2:3" s="143" customFormat="1" ht="4.5" customHeight="1" x14ac:dyDescent="0.25">
      <c r="B39" s="145"/>
    </row>
    <row r="40" spans="2:3" s="143" customFormat="1" ht="13.5" x14ac:dyDescent="0.25">
      <c r="B40" s="146" t="s">
        <v>107</v>
      </c>
      <c r="C40" s="147" t="s">
        <v>149</v>
      </c>
    </row>
    <row r="41" spans="2:3" s="143" customFormat="1" ht="4.5" customHeight="1" x14ac:dyDescent="0.25">
      <c r="B41" s="146"/>
      <c r="C41" s="148"/>
    </row>
    <row r="42" spans="2:3" s="143" customFormat="1" ht="13.5" x14ac:dyDescent="0.25">
      <c r="B42" s="146"/>
      <c r="C42" s="148"/>
    </row>
    <row r="43" spans="2:3" s="143" customFormat="1" ht="13.5" x14ac:dyDescent="0.25">
      <c r="B43" s="144" t="s">
        <v>150</v>
      </c>
    </row>
    <row r="44" spans="2:3" s="143" customFormat="1" ht="4.5" customHeight="1" x14ac:dyDescent="0.25">
      <c r="B44" s="145"/>
    </row>
    <row r="45" spans="2:3" s="143" customFormat="1" ht="27" x14ac:dyDescent="0.25">
      <c r="B45" s="146" t="s">
        <v>334</v>
      </c>
      <c r="C45" s="621" t="s">
        <v>335</v>
      </c>
    </row>
    <row r="46" spans="2:3" s="143" customFormat="1" ht="4.5" customHeight="1" x14ac:dyDescent="0.25">
      <c r="B46" s="145"/>
    </row>
    <row r="47" spans="2:3" s="143" customFormat="1" ht="27" x14ac:dyDescent="0.25">
      <c r="B47" s="146" t="s">
        <v>266</v>
      </c>
      <c r="C47" s="621" t="s">
        <v>336</v>
      </c>
    </row>
    <row r="48" spans="2:3" s="143" customFormat="1" ht="4.5" customHeight="1" x14ac:dyDescent="0.25">
      <c r="B48" s="145"/>
    </row>
    <row r="49" spans="2:3" s="143" customFormat="1" ht="40.5" x14ac:dyDescent="0.25">
      <c r="B49" s="146" t="s">
        <v>337</v>
      </c>
      <c r="C49" s="621" t="s">
        <v>338</v>
      </c>
    </row>
    <row r="50" spans="2:3" s="143" customFormat="1" ht="4.5" customHeight="1" x14ac:dyDescent="0.25">
      <c r="B50" s="145"/>
    </row>
    <row r="51" spans="2:3" s="143" customFormat="1" ht="13.5" x14ac:dyDescent="0.25">
      <c r="B51" s="146" t="s">
        <v>339</v>
      </c>
      <c r="C51" s="147" t="s">
        <v>340</v>
      </c>
    </row>
    <row r="52" spans="2:3" s="143" customFormat="1" ht="4.5" customHeight="1" x14ac:dyDescent="0.25">
      <c r="B52" s="145"/>
    </row>
    <row r="53" spans="2:3" s="143" customFormat="1" ht="27" x14ac:dyDescent="0.25">
      <c r="B53" s="146" t="s">
        <v>15</v>
      </c>
      <c r="C53" s="621" t="s">
        <v>341</v>
      </c>
    </row>
    <row r="54" spans="2:3" s="143" customFormat="1" ht="4.5" customHeight="1" x14ac:dyDescent="0.25">
      <c r="B54" s="145"/>
    </row>
    <row r="55" spans="2:3" s="143" customFormat="1" ht="108" x14ac:dyDescent="0.25">
      <c r="B55" s="146" t="s">
        <v>33</v>
      </c>
      <c r="C55" s="621" t="s">
        <v>151</v>
      </c>
    </row>
    <row r="56" spans="2:3" s="143" customFormat="1" ht="4.5" customHeight="1" x14ac:dyDescent="0.25">
      <c r="B56" s="145"/>
    </row>
    <row r="57" spans="2:3" s="143" customFormat="1" ht="27" x14ac:dyDescent="0.25">
      <c r="B57" s="146" t="s">
        <v>342</v>
      </c>
      <c r="C57" s="621" t="s">
        <v>343</v>
      </c>
    </row>
    <row r="58" spans="2:3" s="143" customFormat="1" ht="4.5" customHeight="1" x14ac:dyDescent="0.25">
      <c r="B58" s="145"/>
    </row>
    <row r="59" spans="2:3" s="143" customFormat="1" ht="27" x14ac:dyDescent="0.25">
      <c r="B59" s="146" t="s">
        <v>32</v>
      </c>
      <c r="C59" s="621" t="s">
        <v>152</v>
      </c>
    </row>
    <row r="60" spans="2:3" s="143" customFormat="1" ht="4.5" customHeight="1" x14ac:dyDescent="0.25">
      <c r="B60" s="145"/>
    </row>
    <row r="61" spans="2:3" s="143" customFormat="1" ht="47.25" customHeight="1" x14ac:dyDescent="0.25">
      <c r="B61" s="146" t="s">
        <v>153</v>
      </c>
      <c r="C61" s="621" t="s">
        <v>344</v>
      </c>
    </row>
    <row r="62" spans="2:3" s="143" customFormat="1" ht="4.5" customHeight="1" x14ac:dyDescent="0.25">
      <c r="B62" s="344"/>
    </row>
  </sheetData>
  <sheetProtection algorithmName="SHA-512" hashValue="ZZPz/+FAK5/w64NGJmtfrY2gfszbUAU1klxhAc+Ul32R45CilW/2agDML4+V6zxgV3DoCfd7GsKYdv3Z9GlImQ==" saltValue="GkdL0ophY/1FYOoCFotuxg==" spinCount="100000" sheet="1" objects="1" scenarios="1"/>
  <mergeCells count="1">
    <mergeCell ref="B6:C6"/>
  </mergeCells>
  <pageMargins left="0.31496062992125984" right="0.31496062992125984" top="0.35433070866141736" bottom="0.35433070866141736" header="0.31496062992125984" footer="0.15748031496062992"/>
  <pageSetup scale="97" firstPageNumber="34" fitToHeight="2" orientation="portrait" r:id="rId1"/>
  <rowBreaks count="1" manualBreakCount="1">
    <brk id="4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T269"/>
  <sheetViews>
    <sheetView topLeftCell="A269" workbookViewId="0">
      <selection activeCell="C284" sqref="C284"/>
    </sheetView>
  </sheetViews>
  <sheetFormatPr baseColWidth="10" defaultColWidth="11" defaultRowHeight="16.5" x14ac:dyDescent="0.3"/>
  <cols>
    <col min="1" max="1" width="2.25" style="189" customWidth="1"/>
    <col min="2" max="2" width="5.375" style="188" customWidth="1"/>
    <col min="3" max="3" width="42.5" style="189" customWidth="1"/>
    <col min="4" max="4" width="10.125" style="189" customWidth="1"/>
    <col min="5" max="5" width="11" style="189"/>
    <col min="6" max="6" width="12.25" style="189" bestFit="1" customWidth="1"/>
    <col min="7" max="7" width="11.75" style="189" bestFit="1" customWidth="1"/>
    <col min="8" max="9" width="1.75" style="189" bestFit="1" customWidth="1"/>
    <col min="10" max="10" width="19.75" style="354" bestFit="1" customWidth="1"/>
    <col min="11" max="11" width="2.75" style="189" bestFit="1" customWidth="1"/>
    <col min="12" max="12" width="15.375" style="189" bestFit="1" customWidth="1"/>
    <col min="13" max="13" width="15.25" style="189" bestFit="1" customWidth="1"/>
    <col min="14" max="14" width="10.75" style="355" bestFit="1" customWidth="1"/>
    <col min="15" max="15" width="4.125" style="189" customWidth="1"/>
    <col min="16" max="16" width="11" style="356" customWidth="1"/>
    <col min="17" max="17" width="11.25" style="189" bestFit="1" customWidth="1"/>
    <col min="18" max="18" width="11.125" style="189" customWidth="1"/>
    <col min="19" max="19" width="12.25" style="189" customWidth="1"/>
    <col min="20" max="20" width="11" style="189" customWidth="1"/>
    <col min="21" max="21" width="4.125" style="196" customWidth="1"/>
    <col min="22" max="22" width="11" style="356" customWidth="1"/>
    <col min="23" max="26" width="11" style="189" customWidth="1"/>
    <col min="27" max="27" width="4.125" style="196" customWidth="1"/>
    <col min="28" max="28" width="11" style="356" customWidth="1"/>
    <col min="29" max="32" width="11" style="189" customWidth="1"/>
    <col min="33" max="33" width="4.125" style="196" customWidth="1"/>
    <col min="34" max="34" width="11" style="356" customWidth="1"/>
    <col min="35" max="38" width="11" style="189" customWidth="1"/>
    <col min="39" max="39" width="4.125" style="196" customWidth="1"/>
    <col min="40" max="40" width="11" style="356" customWidth="1"/>
    <col min="41" max="41" width="12.125" style="189" bestFit="1" customWidth="1"/>
    <col min="42" max="43" width="11" style="189" customWidth="1"/>
    <col min="44" max="44" width="13" style="189" bestFit="1" customWidth="1"/>
    <col min="45" max="45" width="4.125" style="189" customWidth="1"/>
    <col min="46" max="16384" width="11" style="189"/>
  </cols>
  <sheetData>
    <row r="1" spans="1:44" ht="17.25" hidden="1" thickBot="1" x14ac:dyDescent="0.35">
      <c r="A1" s="189">
        <v>1</v>
      </c>
      <c r="B1" s="188">
        <f>A1+1</f>
        <v>2</v>
      </c>
      <c r="C1" s="188">
        <f t="shared" ref="C1" si="0">B1+1</f>
        <v>3</v>
      </c>
      <c r="D1" s="188">
        <f>C1+1</f>
        <v>4</v>
      </c>
      <c r="E1" s="188">
        <f>D1+1</f>
        <v>5</v>
      </c>
      <c r="F1" s="188">
        <f t="shared" ref="F1:AR1" si="1">E1+1</f>
        <v>6</v>
      </c>
      <c r="G1" s="188">
        <f t="shared" si="1"/>
        <v>7</v>
      </c>
      <c r="H1" s="188">
        <f t="shared" si="1"/>
        <v>8</v>
      </c>
      <c r="I1" s="188">
        <f t="shared" si="1"/>
        <v>9</v>
      </c>
      <c r="J1" s="345">
        <f t="shared" si="1"/>
        <v>10</v>
      </c>
      <c r="K1" s="188">
        <f t="shared" si="1"/>
        <v>11</v>
      </c>
      <c r="L1" s="188">
        <f t="shared" si="1"/>
        <v>12</v>
      </c>
      <c r="M1" s="188">
        <f t="shared" si="1"/>
        <v>13</v>
      </c>
      <c r="N1" s="188">
        <f t="shared" si="1"/>
        <v>14</v>
      </c>
      <c r="O1" s="188">
        <f t="shared" si="1"/>
        <v>15</v>
      </c>
      <c r="P1" s="188">
        <f t="shared" si="1"/>
        <v>16</v>
      </c>
      <c r="Q1" s="188">
        <f t="shared" si="1"/>
        <v>17</v>
      </c>
      <c r="R1" s="188">
        <f t="shared" si="1"/>
        <v>18</v>
      </c>
      <c r="S1" s="188">
        <f t="shared" si="1"/>
        <v>19</v>
      </c>
      <c r="T1" s="188">
        <f t="shared" si="1"/>
        <v>20</v>
      </c>
      <c r="U1" s="188">
        <f t="shared" si="1"/>
        <v>21</v>
      </c>
      <c r="V1" s="188">
        <f t="shared" si="1"/>
        <v>22</v>
      </c>
      <c r="W1" s="188">
        <f t="shared" si="1"/>
        <v>23</v>
      </c>
      <c r="X1" s="188">
        <f t="shared" si="1"/>
        <v>24</v>
      </c>
      <c r="Y1" s="188">
        <f t="shared" si="1"/>
        <v>25</v>
      </c>
      <c r="Z1" s="188">
        <f t="shared" si="1"/>
        <v>26</v>
      </c>
      <c r="AA1" s="188">
        <f t="shared" si="1"/>
        <v>27</v>
      </c>
      <c r="AB1" s="188">
        <f t="shared" si="1"/>
        <v>28</v>
      </c>
      <c r="AC1" s="188">
        <f t="shared" si="1"/>
        <v>29</v>
      </c>
      <c r="AD1" s="188">
        <f t="shared" si="1"/>
        <v>30</v>
      </c>
      <c r="AE1" s="188">
        <f t="shared" si="1"/>
        <v>31</v>
      </c>
      <c r="AF1" s="188">
        <f t="shared" si="1"/>
        <v>32</v>
      </c>
      <c r="AG1" s="188">
        <f t="shared" si="1"/>
        <v>33</v>
      </c>
      <c r="AH1" s="188">
        <f t="shared" si="1"/>
        <v>34</v>
      </c>
      <c r="AI1" s="188">
        <f t="shared" si="1"/>
        <v>35</v>
      </c>
      <c r="AJ1" s="188">
        <f t="shared" si="1"/>
        <v>36</v>
      </c>
      <c r="AK1" s="188">
        <f t="shared" si="1"/>
        <v>37</v>
      </c>
      <c r="AL1" s="188">
        <f t="shared" si="1"/>
        <v>38</v>
      </c>
      <c r="AM1" s="188">
        <f t="shared" si="1"/>
        <v>39</v>
      </c>
      <c r="AN1" s="188">
        <f t="shared" si="1"/>
        <v>40</v>
      </c>
      <c r="AO1" s="188">
        <f t="shared" si="1"/>
        <v>41</v>
      </c>
      <c r="AP1" s="188">
        <f t="shared" si="1"/>
        <v>42</v>
      </c>
      <c r="AQ1" s="188">
        <f t="shared" si="1"/>
        <v>43</v>
      </c>
      <c r="AR1" s="188">
        <f t="shared" si="1"/>
        <v>44</v>
      </c>
    </row>
    <row r="2" spans="1:44" ht="46.5" hidden="1" thickBot="1" x14ac:dyDescent="0.65">
      <c r="C2" s="346" t="s">
        <v>78</v>
      </c>
      <c r="D2" s="347">
        <f>Lég_Choix!H26</f>
        <v>4</v>
      </c>
      <c r="E2" s="188"/>
      <c r="F2" s="188"/>
      <c r="G2" s="188"/>
      <c r="H2" s="188"/>
      <c r="I2" s="188"/>
      <c r="J2" s="348" t="s">
        <v>78</v>
      </c>
      <c r="K2" s="188"/>
      <c r="L2" s="349">
        <v>1</v>
      </c>
      <c r="M2" s="349">
        <v>2</v>
      </c>
      <c r="N2" s="349">
        <v>3</v>
      </c>
      <c r="O2" s="349"/>
      <c r="P2" s="349"/>
      <c r="Q2" s="349"/>
      <c r="R2" s="349">
        <v>4</v>
      </c>
      <c r="S2" s="349">
        <v>5</v>
      </c>
      <c r="T2" s="349">
        <v>6</v>
      </c>
      <c r="U2" s="350"/>
      <c r="V2" s="349"/>
      <c r="W2" s="349"/>
      <c r="X2" s="349">
        <v>7</v>
      </c>
      <c r="Y2" s="349">
        <v>8</v>
      </c>
      <c r="Z2" s="349">
        <v>9</v>
      </c>
      <c r="AA2" s="351"/>
      <c r="AB2" s="188"/>
      <c r="AC2" s="188"/>
      <c r="AD2" s="349">
        <v>10</v>
      </c>
      <c r="AE2" s="349">
        <v>11</v>
      </c>
      <c r="AF2" s="349">
        <v>12</v>
      </c>
      <c r="AG2" s="351"/>
      <c r="AH2" s="188"/>
      <c r="AI2" s="188"/>
      <c r="AJ2" s="349">
        <v>13</v>
      </c>
      <c r="AK2" s="349">
        <v>14</v>
      </c>
      <c r="AL2" s="349">
        <v>15</v>
      </c>
      <c r="AM2" s="351"/>
      <c r="AN2" s="188"/>
      <c r="AO2" s="188"/>
      <c r="AP2" s="349">
        <v>16</v>
      </c>
      <c r="AQ2" s="349">
        <v>17</v>
      </c>
      <c r="AR2" s="349">
        <v>18</v>
      </c>
    </row>
    <row r="3" spans="1:44" ht="44.45" hidden="1" customHeight="1" x14ac:dyDescent="0.3">
      <c r="A3" s="352"/>
      <c r="B3" s="353"/>
      <c r="C3" s="352"/>
      <c r="D3" s="352"/>
    </row>
    <row r="4" spans="1:44" hidden="1" x14ac:dyDescent="0.3">
      <c r="A4" s="352"/>
      <c r="B4" s="357"/>
      <c r="C4" s="358" t="s">
        <v>38</v>
      </c>
      <c r="D4" s="358"/>
      <c r="E4" s="358" t="s">
        <v>59</v>
      </c>
      <c r="F4" s="358"/>
      <c r="G4" s="359" t="s">
        <v>4</v>
      </c>
      <c r="H4" s="360"/>
      <c r="P4" s="356" t="s">
        <v>66</v>
      </c>
      <c r="V4" s="356" t="s">
        <v>66</v>
      </c>
      <c r="AB4" s="356" t="s">
        <v>66</v>
      </c>
      <c r="AH4" s="356" t="s">
        <v>66</v>
      </c>
      <c r="AN4" s="356" t="s">
        <v>66</v>
      </c>
    </row>
    <row r="5" spans="1:44" hidden="1" x14ac:dyDescent="0.3">
      <c r="B5" s="361"/>
      <c r="C5" s="361" t="s">
        <v>207</v>
      </c>
      <c r="D5" s="361"/>
      <c r="E5" s="362">
        <v>116.17564428239163</v>
      </c>
      <c r="F5" s="361"/>
      <c r="G5" s="363" t="s">
        <v>183</v>
      </c>
      <c r="H5" s="364"/>
    </row>
    <row r="6" spans="1:44" hidden="1" x14ac:dyDescent="0.3">
      <c r="B6" s="361"/>
      <c r="C6" s="361" t="s">
        <v>212</v>
      </c>
      <c r="D6" s="361"/>
      <c r="E6" s="365">
        <v>94.204836468838721</v>
      </c>
      <c r="F6" s="361"/>
      <c r="G6" s="363" t="s">
        <v>183</v>
      </c>
      <c r="H6" s="364"/>
      <c r="L6" s="189" t="s">
        <v>81</v>
      </c>
      <c r="N6" s="355">
        <f>G205+G230+G235</f>
        <v>198087.44470083079</v>
      </c>
      <c r="R6" s="189" t="s">
        <v>81</v>
      </c>
      <c r="T6" s="355">
        <f>Q205+Q230+Q235</f>
        <v>260413.40311631729</v>
      </c>
      <c r="X6" s="189" t="s">
        <v>81</v>
      </c>
      <c r="Z6" s="355">
        <f>W205+W230+W235</f>
        <v>0</v>
      </c>
      <c r="AD6" s="189" t="s">
        <v>81</v>
      </c>
      <c r="AF6" s="355">
        <f>AC205+AC230+AC235</f>
        <v>0</v>
      </c>
      <c r="AJ6" s="189" t="s">
        <v>81</v>
      </c>
      <c r="AL6" s="355">
        <f>AI205+AI230+AI235</f>
        <v>0</v>
      </c>
      <c r="AP6" s="189" t="s">
        <v>81</v>
      </c>
      <c r="AR6" s="355">
        <f>AO205+AO230+AO235</f>
        <v>0</v>
      </c>
    </row>
    <row r="7" spans="1:44" hidden="1" x14ac:dyDescent="0.3">
      <c r="B7" s="361"/>
      <c r="C7" s="361" t="s">
        <v>292</v>
      </c>
      <c r="D7" s="361"/>
      <c r="E7" s="362">
        <v>66712.643833124661</v>
      </c>
      <c r="F7" s="366"/>
      <c r="G7" s="363" t="s">
        <v>357</v>
      </c>
      <c r="H7" s="364"/>
      <c r="M7" s="367"/>
      <c r="T7" s="355"/>
      <c r="Z7" s="355"/>
      <c r="AF7" s="355"/>
      <c r="AL7" s="355"/>
      <c r="AR7" s="355"/>
    </row>
    <row r="8" spans="1:44" hidden="1" x14ac:dyDescent="0.3">
      <c r="B8" s="364"/>
      <c r="C8" s="364"/>
      <c r="D8" s="364"/>
      <c r="E8" s="368"/>
      <c r="F8" s="369"/>
      <c r="G8" s="364"/>
      <c r="H8" s="364"/>
      <c r="L8" s="660" t="s">
        <v>82</v>
      </c>
      <c r="M8" s="660"/>
      <c r="R8" s="660" t="s">
        <v>82</v>
      </c>
      <c r="S8" s="660"/>
      <c r="X8" s="660" t="s">
        <v>82</v>
      </c>
      <c r="Y8" s="660"/>
      <c r="AD8" s="660" t="s">
        <v>82</v>
      </c>
      <c r="AE8" s="660"/>
      <c r="AJ8" s="660" t="s">
        <v>82</v>
      </c>
      <c r="AK8" s="660"/>
      <c r="AP8" s="660" t="s">
        <v>82</v>
      </c>
      <c r="AQ8" s="660"/>
    </row>
    <row r="9" spans="1:44" hidden="1" x14ac:dyDescent="0.3">
      <c r="B9" s="361"/>
      <c r="C9" s="361" t="s">
        <v>355</v>
      </c>
      <c r="D9" s="361"/>
      <c r="E9" s="365">
        <f>'ECP2020'!E12</f>
        <v>218.6</v>
      </c>
      <c r="F9" s="370"/>
      <c r="G9" s="364" t="s">
        <v>304</v>
      </c>
      <c r="H9" s="364"/>
      <c r="L9" s="660"/>
      <c r="M9" s="660"/>
      <c r="N9" s="355">
        <f>G16+G32+G38+G43+G59+G72+G80+G85+G89+G95+G101+G107+G120+G125+G130+G135+G140+G144+G151+G157</f>
        <v>200711.00039738</v>
      </c>
      <c r="R9" s="660"/>
      <c r="S9" s="660"/>
      <c r="T9" s="355">
        <f>Q16+Q32+Q38+Q43+Q59+Q72+Q80+Q85+Q89+Q95+Q101+Q107+Q120+Q125+Q130+Q135+Q140+Q144+Q151+Q157</f>
        <v>208173.47438570898</v>
      </c>
      <c r="X9" s="660"/>
      <c r="Y9" s="660"/>
      <c r="Z9" s="355">
        <f>W16+W32+W38+W43+W59+W72+W80+W85+W89+W95+W101+W107+W120+W125+W130+W135+W140+W144+W151+W157</f>
        <v>34661.455792904191</v>
      </c>
      <c r="AD9" s="660"/>
      <c r="AE9" s="660"/>
      <c r="AF9" s="355">
        <f>AC16+AC32+AC38+AC43+AC59+AC72+AC80+AC85+AC89+AC95+AC101+AC107+AC120+AC125+AC130+AC135+AC140+AC144+AC151+AC157</f>
        <v>8133.8144517990677</v>
      </c>
      <c r="AJ9" s="660"/>
      <c r="AK9" s="660"/>
      <c r="AL9" s="355">
        <f>AI16+AI32+AI38+AI43+AI59+AI72+AI80+AI85+AI89+AI95+AI101+AI107+AI120+AI125+AI130+AI135+AI140+AI144+AI151+AI157</f>
        <v>8221.0644517990677</v>
      </c>
      <c r="AP9" s="660"/>
      <c r="AQ9" s="660"/>
      <c r="AR9" s="355">
        <f>AO16+AO32+AO38+AO43+AO59+AO72+AO80+AO85+AO89+AO95+AO101+AO107+AO120+AO125+AO130+AO135+AO140+AO144+AO151+AO157</f>
        <v>2102.9144517990676</v>
      </c>
    </row>
    <row r="10" spans="1:44" hidden="1" x14ac:dyDescent="0.3">
      <c r="B10" s="364"/>
      <c r="C10" s="361"/>
      <c r="D10" s="361"/>
      <c r="E10" s="371"/>
      <c r="F10" s="372"/>
      <c r="G10" s="364"/>
      <c r="H10" s="364"/>
    </row>
    <row r="11" spans="1:44" hidden="1" x14ac:dyDescent="0.3">
      <c r="A11" s="373"/>
      <c r="B11" s="357">
        <v>1</v>
      </c>
      <c r="C11" s="358" t="s">
        <v>158</v>
      </c>
      <c r="D11" s="358" t="s">
        <v>59</v>
      </c>
      <c r="E11" s="358"/>
      <c r="F11" s="358" t="s">
        <v>60</v>
      </c>
      <c r="G11" s="374" t="s">
        <v>61</v>
      </c>
      <c r="H11" s="364"/>
      <c r="J11" s="375" t="s">
        <v>80</v>
      </c>
      <c r="L11" s="376" t="s">
        <v>214</v>
      </c>
      <c r="M11" s="376" t="s">
        <v>291</v>
      </c>
      <c r="N11" s="377" t="s">
        <v>77</v>
      </c>
      <c r="Q11" s="376" t="s">
        <v>61</v>
      </c>
      <c r="R11" s="376" t="s">
        <v>214</v>
      </c>
      <c r="S11" s="376" t="s">
        <v>291</v>
      </c>
      <c r="T11" s="377" t="s">
        <v>77</v>
      </c>
      <c r="W11" s="376" t="s">
        <v>61</v>
      </c>
      <c r="X11" s="376" t="s">
        <v>214</v>
      </c>
      <c r="Y11" s="376" t="s">
        <v>291</v>
      </c>
      <c r="Z11" s="377" t="s">
        <v>77</v>
      </c>
      <c r="AC11" s="376" t="s">
        <v>61</v>
      </c>
      <c r="AD11" s="376" t="s">
        <v>214</v>
      </c>
      <c r="AE11" s="376" t="s">
        <v>291</v>
      </c>
      <c r="AF11" s="377" t="s">
        <v>77</v>
      </c>
      <c r="AI11" s="376" t="s">
        <v>61</v>
      </c>
      <c r="AJ11" s="376" t="s">
        <v>214</v>
      </c>
      <c r="AK11" s="376" t="s">
        <v>291</v>
      </c>
      <c r="AL11" s="377" t="s">
        <v>77</v>
      </c>
      <c r="AO11" s="376" t="s">
        <v>61</v>
      </c>
      <c r="AP11" s="376" t="s">
        <v>214</v>
      </c>
      <c r="AQ11" s="376" t="s">
        <v>291</v>
      </c>
      <c r="AR11" s="377" t="s">
        <v>77</v>
      </c>
    </row>
    <row r="12" spans="1:44" hidden="1" x14ac:dyDescent="0.3">
      <c r="B12" s="378"/>
      <c r="C12" s="379" t="s">
        <v>218</v>
      </c>
      <c r="D12" s="596">
        <v>7.2189615597473509</v>
      </c>
      <c r="E12" s="379" t="s">
        <v>183</v>
      </c>
      <c r="F12" s="380">
        <v>1836.5219539192426</v>
      </c>
      <c r="G12" s="586">
        <v>13257.781388975109</v>
      </c>
      <c r="H12" s="364"/>
      <c r="J12" s="382">
        <f>IF($D$2=$L$2,L12,IF($D$2=$M$2,M12,IF($D$2=$N$2,N12,IF($D$2=$R$2,R12,IF($D$2=$S$2,S12,IF($D$2=$T$2,T12,IF($D$2=$X$2,X12,IF($D$2=$Y$2,Y12,IF($D$2=$Z$2,Z12,IF($D$2=$AD$2,AD12,IF($D$2=$AE$2,AE12,IF($D$2=$AF$2,AF12,IF($D$2=$AJ$2,AJ12,IF($D$2=$AK$2,AK12,IF($D$2=$AL$2,AL12,IF($D$2=$AP$2,AP12,IF($D$2=$AQ$2,AQ12,IF($D$2=$AR$2,AR12))))))))))))))))))</f>
        <v>114.1184236237074</v>
      </c>
      <c r="L12" s="383">
        <f>'ECP2020'!G71</f>
        <v>114.1184236237074</v>
      </c>
      <c r="M12" s="383">
        <f>'ECP2020'!I71</f>
        <v>19.872966543101153</v>
      </c>
      <c r="N12" s="384"/>
      <c r="P12" s="385">
        <v>1</v>
      </c>
      <c r="Q12" s="355">
        <f>G12*P12</f>
        <v>13257.781388975109</v>
      </c>
      <c r="R12" s="386">
        <f>Q12/$E$5</f>
        <v>114.1184236237074</v>
      </c>
      <c r="S12" s="386">
        <f>Q12/($E$7/100)</f>
        <v>19.872966543101168</v>
      </c>
      <c r="V12" s="385"/>
      <c r="W12" s="355">
        <f>G12*V12</f>
        <v>0</v>
      </c>
      <c r="X12" s="386">
        <f>W12/$E$5</f>
        <v>0</v>
      </c>
      <c r="Y12" s="386">
        <f>W12/($E$7/100)</f>
        <v>0</v>
      </c>
      <c r="AB12" s="385"/>
      <c r="AC12" s="355">
        <f>W12*AB12</f>
        <v>0</v>
      </c>
      <c r="AD12" s="386">
        <f>AC12/$E$5</f>
        <v>0</v>
      </c>
      <c r="AE12" s="386">
        <f>AC12/($E$7/100)</f>
        <v>0</v>
      </c>
      <c r="AH12" s="385"/>
      <c r="AI12" s="355">
        <f t="shared" ref="AI12:AI14" si="2">AC12*AH12</f>
        <v>0</v>
      </c>
      <c r="AJ12" s="386">
        <f>AI12/$E$5</f>
        <v>0</v>
      </c>
      <c r="AK12" s="386">
        <f>AI12/($E$7/100)</f>
        <v>0</v>
      </c>
      <c r="AN12" s="385"/>
      <c r="AO12" s="355">
        <f>AI12*AN12</f>
        <v>0</v>
      </c>
      <c r="AP12" s="386">
        <f>AO12/$E$5</f>
        <v>0</v>
      </c>
      <c r="AQ12" s="386">
        <f>AO12/($E$7/100)</f>
        <v>0</v>
      </c>
    </row>
    <row r="13" spans="1:44" hidden="1" x14ac:dyDescent="0.3">
      <c r="B13" s="378"/>
      <c r="C13" s="379" t="s">
        <v>219</v>
      </c>
      <c r="D13" s="596">
        <v>0.85364896311925764</v>
      </c>
      <c r="E13" s="379" t="s">
        <v>183</v>
      </c>
      <c r="F13" s="380">
        <v>4474.4327769998126</v>
      </c>
      <c r="G13" s="586">
        <v>3819.5949006327105</v>
      </c>
      <c r="H13" s="364"/>
      <c r="J13" s="382">
        <f>IF($D$2=$L$2,L13,IF($D$2=$M$2,M13,IF($D$2=$N$2,N13,IF($D$2=$R$2,R13,IF($D$2=$S$2,S13,IF($D$2=$T$2,T13,IF($D$2=$X$2,X13,IF($D$2=$Y$2,Y13,IF($D$2=$Z$2,Z13,IF($D$2=$AD$2,AD13,IF($D$2=$AE$2,AE13,IF($D$2=$AF$2,AF13,IF($D$2=$AJ$2,AJ13,IF($D$2=$AK$2,AK13,IF($D$2=$AL$2,AL13,IF($D$2=$AP$2,AP13,IF($D$2=$AQ$2,AQ13,IF($D$2=$AR$2,AR13))))))))))))))))))</f>
        <v>38.353121864412877</v>
      </c>
      <c r="L13" s="383">
        <f>'ECP2020'!G72</f>
        <v>32.877759570227184</v>
      </c>
      <c r="M13" s="383">
        <f>'ECP2020'!I72</f>
        <v>5.7254437557400086</v>
      </c>
      <c r="N13" s="384"/>
      <c r="P13" s="385">
        <f>4497/3855</f>
        <v>1.1665369649805448</v>
      </c>
      <c r="Q13" s="355">
        <f>G13*P13</f>
        <v>4455.6986428392474</v>
      </c>
      <c r="R13" s="386">
        <f>Q13/$E$5</f>
        <v>38.353121864412877</v>
      </c>
      <c r="S13" s="386">
        <f>Q13/($E$7/100)</f>
        <v>6.6789417819877652</v>
      </c>
      <c r="V13" s="385"/>
      <c r="W13" s="355">
        <f>G13*V13</f>
        <v>0</v>
      </c>
      <c r="X13" s="386">
        <f>W13/$E$5</f>
        <v>0</v>
      </c>
      <c r="Y13" s="386">
        <f>W13/($E$7/100)</f>
        <v>0</v>
      </c>
      <c r="AB13" s="385"/>
      <c r="AC13" s="355">
        <f t="shared" ref="AC13:AC14" si="3">W13*AB13</f>
        <v>0</v>
      </c>
      <c r="AD13" s="386">
        <f>AC13/$E$5</f>
        <v>0</v>
      </c>
      <c r="AE13" s="386">
        <f>AC13/($E$7/100)</f>
        <v>0</v>
      </c>
      <c r="AH13" s="385"/>
      <c r="AI13" s="355">
        <f t="shared" si="2"/>
        <v>0</v>
      </c>
      <c r="AJ13" s="386">
        <f>AI13/$E$5</f>
        <v>0</v>
      </c>
      <c r="AK13" s="386">
        <f>AI13/($E$7/100)</f>
        <v>0</v>
      </c>
      <c r="AN13" s="385"/>
      <c r="AO13" s="355">
        <f t="shared" ref="AO13:AO14" si="4">AI13*AN13</f>
        <v>0</v>
      </c>
      <c r="AP13" s="386">
        <f>AO13/$E$5</f>
        <v>0</v>
      </c>
      <c r="AQ13" s="386">
        <f>AO13/($E$7/100)</f>
        <v>0</v>
      </c>
    </row>
    <row r="14" spans="1:44" hidden="1" x14ac:dyDescent="0.3">
      <c r="B14" s="378"/>
      <c r="C14" s="379" t="s">
        <v>212</v>
      </c>
      <c r="D14" s="596">
        <v>0.28342123169923034</v>
      </c>
      <c r="E14" s="379" t="s">
        <v>183</v>
      </c>
      <c r="F14" s="380">
        <v>220.58560086794898</v>
      </c>
      <c r="G14" s="586">
        <v>62.518642693108916</v>
      </c>
      <c r="H14" s="364"/>
      <c r="J14" s="382">
        <f t="shared" ref="J14:J15" si="5">IF($D$2=$L$2,L14,IF($D$2=$M$2,M14,IF($D$2=$N$2,N14,IF($D$2=$R$2,R14,IF($D$2=$S$2,S14,IF($D$2=$T$2,T14,IF($D$2=$X$2,X14,IF($D$2=$Y$2,Y14,IF($D$2=$Z$2,Z14,IF($D$2=$AD$2,AD14,IF($D$2=$AE$2,AE14,IF($D$2=$AF$2,AF14,IF($D$2=$AJ$2,AJ14,IF($D$2=$AK$2,AK14,IF($D$2=$AL$2,AL14,IF($D$2=$AP$2,AP14,IF($D$2=$AQ$2,AQ14,IF($D$2=$AR$2,AR14))))))))))))))))))</f>
        <v>0.58198734112983674</v>
      </c>
      <c r="L14" s="383">
        <f>'ECP2020'!G73</f>
        <v>0.53813897981183534</v>
      </c>
      <c r="M14" s="383">
        <f>'ECP2020'!I73</f>
        <v>9.3713333936357432E-2</v>
      </c>
      <c r="N14" s="384"/>
      <c r="P14" s="385">
        <f>146/135</f>
        <v>1.0814814814814815</v>
      </c>
      <c r="Q14" s="355">
        <f t="shared" ref="Q14:Q15" si="6">G14*P14</f>
        <v>67.612754319954831</v>
      </c>
      <c r="R14" s="386">
        <f>Q14/$E$5</f>
        <v>0.58198734112983674</v>
      </c>
      <c r="S14" s="386">
        <f>Q14/($E$7/100)</f>
        <v>0.1013492352200607</v>
      </c>
      <c r="V14" s="385"/>
      <c r="W14" s="355">
        <f>G14*V14</f>
        <v>0</v>
      </c>
      <c r="X14" s="386">
        <f>W14/$E$5</f>
        <v>0</v>
      </c>
      <c r="Y14" s="386">
        <f>W14/($E$7/100)</f>
        <v>0</v>
      </c>
      <c r="AB14" s="385"/>
      <c r="AC14" s="355">
        <f t="shared" si="3"/>
        <v>0</v>
      </c>
      <c r="AD14" s="386">
        <f>AC14/$E$5</f>
        <v>0</v>
      </c>
      <c r="AE14" s="386">
        <f>AC14/($E$7/100)</f>
        <v>0</v>
      </c>
      <c r="AH14" s="385"/>
      <c r="AI14" s="355">
        <f t="shared" si="2"/>
        <v>0</v>
      </c>
      <c r="AJ14" s="386">
        <f>AI14/$E$5</f>
        <v>0</v>
      </c>
      <c r="AK14" s="386">
        <f>AI14/($E$7/100)</f>
        <v>0</v>
      </c>
      <c r="AN14" s="385"/>
      <c r="AO14" s="355">
        <f t="shared" si="4"/>
        <v>0</v>
      </c>
      <c r="AP14" s="386">
        <f>AO14/$E$5</f>
        <v>0</v>
      </c>
      <c r="AQ14" s="386">
        <f>AO14/($E$7/100)</f>
        <v>0</v>
      </c>
    </row>
    <row r="15" spans="1:44" hidden="1" x14ac:dyDescent="0.3">
      <c r="B15" s="378"/>
      <c r="C15" s="379" t="s">
        <v>220</v>
      </c>
      <c r="D15" s="379"/>
      <c r="E15" s="379"/>
      <c r="F15" s="379"/>
      <c r="G15" s="381"/>
      <c r="H15" s="364"/>
      <c r="J15" s="382">
        <f t="shared" si="5"/>
        <v>0</v>
      </c>
      <c r="L15" s="383">
        <v>0</v>
      </c>
      <c r="M15" s="383">
        <v>0</v>
      </c>
      <c r="N15" s="384"/>
      <c r="P15" s="385"/>
      <c r="Q15" s="355">
        <f t="shared" si="6"/>
        <v>0</v>
      </c>
      <c r="R15" s="386">
        <f>Q15/$E$5</f>
        <v>0</v>
      </c>
      <c r="S15" s="386">
        <f>Q15/($E$7/100)</f>
        <v>0</v>
      </c>
      <c r="V15" s="385"/>
      <c r="W15" s="355">
        <f>G15*V15</f>
        <v>0</v>
      </c>
      <c r="X15" s="386">
        <f>W15/$E$5</f>
        <v>0</v>
      </c>
      <c r="Y15" s="386">
        <f>W15/($E$7/100)</f>
        <v>0</v>
      </c>
      <c r="AB15" s="385"/>
      <c r="AC15" s="355">
        <f t="shared" ref="AC15" si="7">W15*AB15</f>
        <v>0</v>
      </c>
      <c r="AD15" s="386">
        <f>AC15/$E$5</f>
        <v>0</v>
      </c>
      <c r="AE15" s="386">
        <f>AC15/($E$7/100)</f>
        <v>0</v>
      </c>
      <c r="AH15" s="385"/>
      <c r="AI15" s="355">
        <f t="shared" ref="AI15" si="8">AC15*AH15</f>
        <v>0</v>
      </c>
      <c r="AJ15" s="386">
        <f>AI15/$E$5</f>
        <v>0</v>
      </c>
      <c r="AK15" s="386">
        <f>AI15/($E$7/100)</f>
        <v>0</v>
      </c>
      <c r="AN15" s="385"/>
      <c r="AO15" s="355">
        <f t="shared" ref="AO15" si="9">AI15*AN15</f>
        <v>0</v>
      </c>
      <c r="AP15" s="386">
        <f>AO15/$E$5</f>
        <v>0</v>
      </c>
      <c r="AQ15" s="386">
        <f>AO15/($E$7/100)</f>
        <v>0</v>
      </c>
    </row>
    <row r="16" spans="1:44" hidden="1" x14ac:dyDescent="0.3">
      <c r="B16" s="387"/>
      <c r="C16" s="388" t="s">
        <v>6</v>
      </c>
      <c r="D16" s="388"/>
      <c r="E16" s="389"/>
      <c r="F16" s="390"/>
      <c r="G16" s="391">
        <f>SUM(G12:G15)</f>
        <v>17139.894932300929</v>
      </c>
      <c r="H16" s="392"/>
      <c r="J16" s="393">
        <f t="shared" ref="J16" si="10">IF($D$2=$L$2,L16,IF($D$2=$M$2,M16,IF($D$2=$N$2,N16,IF($D$2=$R$2,R16,IF($D$2=$S$2,S16,IF($D$2=$T$2,T16,IF($D$2=$X$2,X16,IF($D$2=$Y$2,Y16,IF($D$2=$Z$2,Z16,IF($D$2=$AD$2,AD16,IF($D$2=$AE$2,AE16,IF($D$2=$AF$2,AF16,IF($D$2=$AJ$2,AJ16,IF($D$2=$AK$2,AK16,IF($D$2=$AL$2,AL16,IF($D$2=$AP$2,AP16,IF($D$2=$AQ$2,AQ16,IF($D$2=$AR$2,AR16))))))))))))))))))</f>
        <v>153.05353282925012</v>
      </c>
      <c r="L16" s="394">
        <f>SUM(L12:L15)</f>
        <v>147.53432217374643</v>
      </c>
      <c r="M16" s="394">
        <f>SUM(M12:M15)</f>
        <v>25.69212363277752</v>
      </c>
      <c r="N16" s="395">
        <f>G16/$N$9</f>
        <v>8.5395892095432288E-2</v>
      </c>
      <c r="P16" s="396"/>
      <c r="Q16" s="397">
        <f>SUM(Q12:Q15)</f>
        <v>17781.092786134312</v>
      </c>
      <c r="R16" s="397">
        <f t="shared" ref="R16:S16" si="11">SUM(R12:R15)</f>
        <v>153.05353282925012</v>
      </c>
      <c r="S16" s="397">
        <f t="shared" si="11"/>
        <v>26.65325756030899</v>
      </c>
      <c r="T16" s="399">
        <f>Q16/T$9</f>
        <v>8.5414786098967924E-2</v>
      </c>
      <c r="V16" s="396"/>
      <c r="W16" s="397">
        <f>SUM(W12:W15)</f>
        <v>0</v>
      </c>
      <c r="X16" s="398">
        <f>W16/$E$5</f>
        <v>0</v>
      </c>
      <c r="Y16" s="398">
        <f>W16/($E$7/100)</f>
        <v>0</v>
      </c>
      <c r="Z16" s="399">
        <f>W16/Z$9</f>
        <v>0</v>
      </c>
      <c r="AB16" s="396"/>
      <c r="AC16" s="397">
        <f>SUM(AC12:AC15)</f>
        <v>0</v>
      </c>
      <c r="AD16" s="398">
        <f>AC16/$E$5</f>
        <v>0</v>
      </c>
      <c r="AE16" s="398">
        <f>AC16/($E$7/100)</f>
        <v>0</v>
      </c>
      <c r="AF16" s="399">
        <f>AC16/AF$9</f>
        <v>0</v>
      </c>
      <c r="AH16" s="396"/>
      <c r="AI16" s="397">
        <f>SUM(AI12:AI15)</f>
        <v>0</v>
      </c>
      <c r="AJ16" s="398">
        <f>AI16/$E$5</f>
        <v>0</v>
      </c>
      <c r="AK16" s="398">
        <f>AI16/($E$7/100)</f>
        <v>0</v>
      </c>
      <c r="AL16" s="399">
        <f>AI16/AL$9</f>
        <v>0</v>
      </c>
      <c r="AN16" s="396"/>
      <c r="AO16" s="397">
        <f>SUM(AO12:AO15)</f>
        <v>0</v>
      </c>
      <c r="AP16" s="398">
        <f>AO16/$E$5</f>
        <v>0</v>
      </c>
      <c r="AQ16" s="398">
        <f>AO16/($E$7/100)</f>
        <v>0</v>
      </c>
      <c r="AR16" s="399">
        <f>AO16/AR$9</f>
        <v>0</v>
      </c>
    </row>
    <row r="17" spans="1:44" hidden="1" x14ac:dyDescent="0.3">
      <c r="B17" s="400"/>
      <c r="C17" s="401"/>
      <c r="D17" s="401"/>
      <c r="E17" s="401"/>
      <c r="F17" s="401"/>
      <c r="G17" s="401"/>
      <c r="H17" s="364"/>
      <c r="J17" s="402"/>
      <c r="L17" s="401"/>
      <c r="M17" s="401"/>
      <c r="N17" s="403"/>
    </row>
    <row r="18" spans="1:44" hidden="1" x14ac:dyDescent="0.3">
      <c r="A18" s="373"/>
      <c r="B18" s="357">
        <v>2</v>
      </c>
      <c r="C18" s="358" t="s">
        <v>159</v>
      </c>
      <c r="D18" s="358" t="s">
        <v>59</v>
      </c>
      <c r="E18" s="358"/>
      <c r="F18" s="358" t="s">
        <v>60</v>
      </c>
      <c r="G18" s="374" t="s">
        <v>61</v>
      </c>
      <c r="H18" s="364"/>
      <c r="J18" s="375" t="s">
        <v>80</v>
      </c>
      <c r="L18" s="376" t="s">
        <v>214</v>
      </c>
      <c r="M18" s="376" t="s">
        <v>291</v>
      </c>
      <c r="N18" s="377" t="s">
        <v>77</v>
      </c>
      <c r="Q18" s="376" t="s">
        <v>61</v>
      </c>
      <c r="R18" s="376" t="s">
        <v>214</v>
      </c>
      <c r="S18" s="376" t="s">
        <v>291</v>
      </c>
      <c r="T18" s="377" t="s">
        <v>77</v>
      </c>
      <c r="W18" s="376" t="s">
        <v>61</v>
      </c>
      <c r="X18" s="376" t="s">
        <v>214</v>
      </c>
      <c r="Y18" s="376" t="s">
        <v>291</v>
      </c>
      <c r="Z18" s="377" t="s">
        <v>77</v>
      </c>
      <c r="AC18" s="376" t="s">
        <v>61</v>
      </c>
      <c r="AD18" s="376" t="s">
        <v>214</v>
      </c>
      <c r="AE18" s="376" t="s">
        <v>291</v>
      </c>
      <c r="AF18" s="377" t="s">
        <v>77</v>
      </c>
      <c r="AI18" s="376" t="s">
        <v>61</v>
      </c>
      <c r="AJ18" s="376" t="s">
        <v>214</v>
      </c>
      <c r="AK18" s="376" t="s">
        <v>291</v>
      </c>
      <c r="AL18" s="377" t="s">
        <v>77</v>
      </c>
      <c r="AO18" s="376" t="s">
        <v>61</v>
      </c>
      <c r="AP18" s="376" t="s">
        <v>214</v>
      </c>
      <c r="AQ18" s="376" t="s">
        <v>291</v>
      </c>
      <c r="AR18" s="377" t="s">
        <v>77</v>
      </c>
    </row>
    <row r="19" spans="1:44" hidden="1" x14ac:dyDescent="0.3">
      <c r="B19" s="404"/>
      <c r="C19" s="405" t="s">
        <v>227</v>
      </c>
      <c r="D19" s="405">
        <v>90.929863084011359</v>
      </c>
      <c r="E19" s="379" t="s">
        <v>293</v>
      </c>
      <c r="F19" s="407">
        <v>134.53284492537892</v>
      </c>
      <c r="G19" s="408">
        <v>12233.053169367238</v>
      </c>
      <c r="H19" s="364"/>
      <c r="J19" s="409">
        <f t="shared" ref="J19:J31" si="12">IF($D$2=$L$2,L19,IF($D$2=$M$2,M19,IF($D$2=$N$2,N19,IF($D$2=$R$2,R19,IF($D$2=$S$2,S19,IF($D$2=$T$2,T19,IF($D$2=$X$2,X19,IF($D$2=$Y$2,Y19,IF($D$2=$Z$2,Z19,IF($D$2=$AD$2,AD19,IF($D$2=$AE$2,AE19,IF($D$2=$AF$2,AF19,IF($D$2=$AJ$2,AJ19,IF($D$2=$AK$2,AK19,IF($D$2=$AL$2,AL19,IF($D$2=$AP$2,AP19,IF($D$2=$AQ$2,AQ19,IF($D$2=$AR$2,AR19))))))))))))))))))</f>
        <v>98.558470388650051</v>
      </c>
      <c r="L19" s="410">
        <f>'ECP2020'!G88</f>
        <v>105.29791545319075</v>
      </c>
      <c r="M19" s="410">
        <f>'ECP2020'!I88</f>
        <v>18.336933550358236</v>
      </c>
      <c r="N19" s="411"/>
      <c r="P19" s="385">
        <v>0.93599640566923981</v>
      </c>
      <c r="Q19" s="355">
        <f>G19*P19</f>
        <v>11450.093796888437</v>
      </c>
      <c r="R19" s="386">
        <f t="shared" ref="R19:R32" si="13">Q19/$E$5</f>
        <v>98.558470388650051</v>
      </c>
      <c r="S19" s="386">
        <f t="shared" ref="S19:S31" si="14">Q19/($E$7/100)</f>
        <v>17.163303894131012</v>
      </c>
      <c r="V19" s="385"/>
      <c r="W19" s="355">
        <f>G19*V19</f>
        <v>0</v>
      </c>
      <c r="X19" s="386">
        <f t="shared" ref="X19:X32" si="15">W19/$E$5</f>
        <v>0</v>
      </c>
      <c r="Y19" s="386">
        <f t="shared" ref="Y19:Y32" si="16">W19/($E$7/100)</f>
        <v>0</v>
      </c>
      <c r="AB19" s="385"/>
      <c r="AC19" s="355">
        <f>W19*AB19</f>
        <v>0</v>
      </c>
      <c r="AD19" s="386">
        <f t="shared" ref="AD19:AD32" si="17">AC19/$E$5</f>
        <v>0</v>
      </c>
      <c r="AE19" s="386">
        <f t="shared" ref="AE19:AE32" si="18">AC19/($E$7/100)</f>
        <v>0</v>
      </c>
      <c r="AH19" s="385"/>
      <c r="AI19" s="355">
        <f>AC19*AH19</f>
        <v>0</v>
      </c>
      <c r="AJ19" s="386">
        <f t="shared" ref="AJ19:AJ32" si="19">AI19/$E$5</f>
        <v>0</v>
      </c>
      <c r="AK19" s="386">
        <f t="shared" ref="AK19:AK32" si="20">AI19/($E$7/100)</f>
        <v>0</v>
      </c>
      <c r="AN19" s="385"/>
      <c r="AO19" s="355">
        <f>AI19*AN19</f>
        <v>0</v>
      </c>
      <c r="AP19" s="386">
        <f t="shared" ref="AP19:AP32" si="21">AO19/$E$5</f>
        <v>0</v>
      </c>
      <c r="AQ19" s="386">
        <f t="shared" ref="AQ19:AQ32" si="22">AO19/($E$7/100)</f>
        <v>0</v>
      </c>
    </row>
    <row r="20" spans="1:44" hidden="1" x14ac:dyDescent="0.3">
      <c r="B20" s="378"/>
      <c r="C20" s="379" t="s">
        <v>228</v>
      </c>
      <c r="D20" s="379"/>
      <c r="E20" s="379" t="s">
        <v>293</v>
      </c>
      <c r="F20" s="412"/>
      <c r="G20" s="381">
        <v>975.09949382132038</v>
      </c>
      <c r="H20" s="364"/>
      <c r="J20" s="382">
        <f t="shared" si="12"/>
        <v>7.8561184405239786</v>
      </c>
      <c r="L20" s="603">
        <f>'ECP2020'!G89</f>
        <v>8.3933211633508726</v>
      </c>
      <c r="M20" s="604">
        <f>'ECP2020'!I89</f>
        <v>1.4616412089145177</v>
      </c>
      <c r="N20" s="381"/>
      <c r="P20" s="356">
        <v>0.93599640566923981</v>
      </c>
      <c r="Q20" s="355">
        <f>G20*P19</f>
        <v>912.68962138665097</v>
      </c>
      <c r="R20" s="386">
        <f t="shared" si="13"/>
        <v>7.8561184405239786</v>
      </c>
      <c r="S20" s="386">
        <f t="shared" si="14"/>
        <v>1.368090917922032</v>
      </c>
      <c r="V20" s="385"/>
      <c r="W20" s="355">
        <f>G20*V19</f>
        <v>0</v>
      </c>
      <c r="X20" s="386">
        <f t="shared" si="15"/>
        <v>0</v>
      </c>
      <c r="Y20" s="386">
        <f t="shared" si="16"/>
        <v>0</v>
      </c>
      <c r="AB20" s="356" t="s">
        <v>317</v>
      </c>
      <c r="AC20" s="355">
        <f>W20*AB19</f>
        <v>0</v>
      </c>
      <c r="AD20" s="386">
        <f t="shared" si="17"/>
        <v>0</v>
      </c>
      <c r="AE20" s="386">
        <f t="shared" si="18"/>
        <v>0</v>
      </c>
      <c r="AH20" s="356" t="s">
        <v>317</v>
      </c>
      <c r="AI20" s="355">
        <f>AC20*AH19</f>
        <v>0</v>
      </c>
      <c r="AJ20" s="386">
        <f t="shared" si="19"/>
        <v>0</v>
      </c>
      <c r="AK20" s="386">
        <f t="shared" si="20"/>
        <v>0</v>
      </c>
      <c r="AN20" s="356" t="s">
        <v>317</v>
      </c>
      <c r="AO20" s="355">
        <f>AI20*AN19</f>
        <v>0</v>
      </c>
      <c r="AP20" s="386">
        <f t="shared" si="21"/>
        <v>0</v>
      </c>
      <c r="AQ20" s="386">
        <f t="shared" si="22"/>
        <v>0</v>
      </c>
    </row>
    <row r="21" spans="1:44" hidden="1" x14ac:dyDescent="0.3">
      <c r="B21" s="378"/>
      <c r="C21" s="379" t="s">
        <v>229</v>
      </c>
      <c r="D21" s="379">
        <v>8.5750714451918615</v>
      </c>
      <c r="E21" s="379" t="s">
        <v>293</v>
      </c>
      <c r="F21" s="412">
        <v>52.939258684254227</v>
      </c>
      <c r="G21" s="381">
        <v>453.95792547297367</v>
      </c>
      <c r="H21" s="364"/>
      <c r="J21" s="382">
        <f t="shared" si="12"/>
        <v>3.9075137329948824</v>
      </c>
      <c r="L21" s="603">
        <f>'ECP2020'!G90</f>
        <v>3.9075137329948824</v>
      </c>
      <c r="M21" s="604">
        <f>'ECP2020'!I90</f>
        <v>0.68046759862868866</v>
      </c>
      <c r="N21" s="381"/>
      <c r="O21" s="196"/>
      <c r="P21" s="356">
        <v>1</v>
      </c>
      <c r="Q21" s="355">
        <f>G21*P21</f>
        <v>453.95792547297367</v>
      </c>
      <c r="R21" s="386">
        <f t="shared" si="13"/>
        <v>3.9075137329948824</v>
      </c>
      <c r="S21" s="386">
        <f t="shared" si="14"/>
        <v>0.68046759862868911</v>
      </c>
      <c r="V21" s="385"/>
      <c r="W21" s="355">
        <f>G21*V19</f>
        <v>0</v>
      </c>
      <c r="X21" s="386">
        <f t="shared" si="15"/>
        <v>0</v>
      </c>
      <c r="Y21" s="386">
        <f t="shared" si="16"/>
        <v>0</v>
      </c>
      <c r="AB21" s="356" t="s">
        <v>317</v>
      </c>
      <c r="AC21" s="355">
        <f>W21*AB19</f>
        <v>0</v>
      </c>
      <c r="AD21" s="386">
        <f t="shared" si="17"/>
        <v>0</v>
      </c>
      <c r="AE21" s="386">
        <f t="shared" si="18"/>
        <v>0</v>
      </c>
      <c r="AH21" s="356" t="s">
        <v>317</v>
      </c>
      <c r="AI21" s="355">
        <f>AC21*AH19</f>
        <v>0</v>
      </c>
      <c r="AJ21" s="386">
        <f t="shared" si="19"/>
        <v>0</v>
      </c>
      <c r="AK21" s="386">
        <f t="shared" si="20"/>
        <v>0</v>
      </c>
      <c r="AN21" s="356" t="s">
        <v>317</v>
      </c>
      <c r="AO21" s="355">
        <f>AI21*AN19</f>
        <v>0</v>
      </c>
      <c r="AP21" s="386">
        <f t="shared" si="21"/>
        <v>0</v>
      </c>
      <c r="AQ21" s="386">
        <f t="shared" si="22"/>
        <v>0</v>
      </c>
    </row>
    <row r="22" spans="1:44" hidden="1" x14ac:dyDescent="0.3">
      <c r="B22" s="378"/>
      <c r="C22" s="379" t="s">
        <v>160</v>
      </c>
      <c r="D22" s="379">
        <v>4.1121289143497188</v>
      </c>
      <c r="E22" s="379" t="s">
        <v>293</v>
      </c>
      <c r="F22" s="412">
        <v>246.02502738922519</v>
      </c>
      <c r="G22" s="381">
        <v>1011.6866287809144</v>
      </c>
      <c r="H22" s="364"/>
      <c r="J22" s="382">
        <f t="shared" si="12"/>
        <v>12.738865104009166</v>
      </c>
      <c r="L22" s="603">
        <f>'ECP2020'!G91</f>
        <v>8.7082506409155549</v>
      </c>
      <c r="M22" s="604">
        <f>'ECP2020'!I91</f>
        <v>1.5164840885508175</v>
      </c>
      <c r="N22" s="381"/>
      <c r="O22" s="196"/>
      <c r="P22" s="385">
        <v>1.4628500750949731</v>
      </c>
      <c r="Q22" s="355">
        <f>G22*P22</f>
        <v>1479.9458608847408</v>
      </c>
      <c r="R22" s="386">
        <f t="shared" si="13"/>
        <v>12.738865104009166</v>
      </c>
      <c r="S22" s="386">
        <f t="shared" si="14"/>
        <v>2.2183888628168966</v>
      </c>
      <c r="V22" s="385"/>
      <c r="W22" s="355">
        <f>G22*V22</f>
        <v>0</v>
      </c>
      <c r="X22" s="386">
        <f t="shared" si="15"/>
        <v>0</v>
      </c>
      <c r="Y22" s="386">
        <f t="shared" si="16"/>
        <v>0</v>
      </c>
      <c r="AB22" s="385"/>
      <c r="AC22" s="355">
        <f t="shared" ref="AC22:AC30" si="23">W22*AB22</f>
        <v>0</v>
      </c>
      <c r="AD22" s="386">
        <f t="shared" si="17"/>
        <v>0</v>
      </c>
      <c r="AE22" s="386">
        <f t="shared" si="18"/>
        <v>0</v>
      </c>
      <c r="AH22" s="385"/>
      <c r="AI22" s="355">
        <f t="shared" ref="AI22:AI30" si="24">AC22*AH22</f>
        <v>0</v>
      </c>
      <c r="AJ22" s="386">
        <f t="shared" si="19"/>
        <v>0</v>
      </c>
      <c r="AK22" s="386">
        <f t="shared" si="20"/>
        <v>0</v>
      </c>
      <c r="AN22" s="385"/>
      <c r="AO22" s="355">
        <f t="shared" ref="AO22:AO30" si="25">AI22*AN22</f>
        <v>0</v>
      </c>
      <c r="AP22" s="386">
        <f t="shared" si="21"/>
        <v>0</v>
      </c>
      <c r="AQ22" s="386">
        <f t="shared" si="22"/>
        <v>0</v>
      </c>
    </row>
    <row r="23" spans="1:44" hidden="1" x14ac:dyDescent="0.3">
      <c r="B23" s="378"/>
      <c r="C23" s="379" t="s">
        <v>170</v>
      </c>
      <c r="D23" s="379">
        <v>0.79001865539041904</v>
      </c>
      <c r="E23" s="379" t="s">
        <v>293</v>
      </c>
      <c r="F23" s="412">
        <v>250.86111982780801</v>
      </c>
      <c r="G23" s="381">
        <v>198.18496457609967</v>
      </c>
      <c r="H23" s="364"/>
      <c r="J23" s="382">
        <f t="shared" si="12"/>
        <v>2.4954876911044894</v>
      </c>
      <c r="L23" s="603">
        <f>'ECP2020'!G92</f>
        <v>1.7059080308981591</v>
      </c>
      <c r="M23" s="604">
        <f>'ECP2020'!I92</f>
        <v>0.29707256854014119</v>
      </c>
      <c r="N23" s="381"/>
      <c r="O23" s="196"/>
      <c r="P23" s="385">
        <v>1.4628500750949731</v>
      </c>
      <c r="Q23" s="355">
        <f t="shared" ref="Q23:Q31" si="26">G23*P23</f>
        <v>289.91489031284198</v>
      </c>
      <c r="R23" s="386">
        <f t="shared" si="13"/>
        <v>2.4954876911044894</v>
      </c>
      <c r="S23" s="386">
        <f t="shared" si="14"/>
        <v>0.43457262919760237</v>
      </c>
      <c r="V23" s="385"/>
      <c r="W23" s="355">
        <f>G23*V23</f>
        <v>0</v>
      </c>
      <c r="X23" s="386">
        <f t="shared" si="15"/>
        <v>0</v>
      </c>
      <c r="Y23" s="386">
        <f t="shared" si="16"/>
        <v>0</v>
      </c>
      <c r="AB23" s="385"/>
      <c r="AC23" s="355">
        <f t="shared" si="23"/>
        <v>0</v>
      </c>
      <c r="AD23" s="386">
        <f t="shared" si="17"/>
        <v>0</v>
      </c>
      <c r="AE23" s="386">
        <f t="shared" si="18"/>
        <v>0</v>
      </c>
      <c r="AH23" s="385"/>
      <c r="AI23" s="355">
        <f t="shared" si="24"/>
        <v>0</v>
      </c>
      <c r="AJ23" s="386">
        <f t="shared" si="19"/>
        <v>0</v>
      </c>
      <c r="AK23" s="386">
        <f t="shared" si="20"/>
        <v>0</v>
      </c>
      <c r="AN23" s="385"/>
      <c r="AO23" s="355">
        <f t="shared" si="25"/>
        <v>0</v>
      </c>
      <c r="AP23" s="386">
        <f t="shared" si="21"/>
        <v>0</v>
      </c>
      <c r="AQ23" s="386">
        <f t="shared" si="22"/>
        <v>0</v>
      </c>
    </row>
    <row r="24" spans="1:44" hidden="1" x14ac:dyDescent="0.3">
      <c r="B24" s="378"/>
      <c r="C24" s="379" t="s">
        <v>171</v>
      </c>
      <c r="D24" s="379">
        <v>1.9293093889019723</v>
      </c>
      <c r="E24" s="379" t="s">
        <v>293</v>
      </c>
      <c r="F24" s="412">
        <v>193.32279160766316</v>
      </c>
      <c r="G24" s="381">
        <v>372.97947693740394</v>
      </c>
      <c r="H24" s="364"/>
      <c r="J24" s="382">
        <f t="shared" si="12"/>
        <v>4.696449580434666</v>
      </c>
      <c r="L24" s="603">
        <f>'ECP2020'!G93</f>
        <v>3.2104790917345079</v>
      </c>
      <c r="M24" s="604">
        <f>'ECP2020'!I93</f>
        <v>0.55908363918296566</v>
      </c>
      <c r="N24" s="381"/>
      <c r="O24" s="196"/>
      <c r="P24" s="356">
        <v>1.4628500750949731</v>
      </c>
      <c r="Q24" s="355">
        <f>G24*P23</f>
        <v>545.61305584676518</v>
      </c>
      <c r="R24" s="386">
        <f t="shared" si="13"/>
        <v>4.696449580434666</v>
      </c>
      <c r="S24" s="386">
        <f t="shared" si="14"/>
        <v>0.8178555435631728</v>
      </c>
      <c r="V24" s="385"/>
      <c r="W24" s="355">
        <f>G24*V23</f>
        <v>0</v>
      </c>
      <c r="X24" s="386">
        <f t="shared" si="15"/>
        <v>0</v>
      </c>
      <c r="Y24" s="386">
        <f t="shared" si="16"/>
        <v>0</v>
      </c>
      <c r="AB24" s="356" t="s">
        <v>319</v>
      </c>
      <c r="AC24" s="355">
        <f>W24*AB23</f>
        <v>0</v>
      </c>
      <c r="AD24" s="386">
        <f t="shared" si="17"/>
        <v>0</v>
      </c>
      <c r="AE24" s="386">
        <f t="shared" si="18"/>
        <v>0</v>
      </c>
      <c r="AH24" s="356" t="s">
        <v>319</v>
      </c>
      <c r="AI24" s="355">
        <f>AC24*AH23</f>
        <v>0</v>
      </c>
      <c r="AJ24" s="386">
        <f t="shared" si="19"/>
        <v>0</v>
      </c>
      <c r="AK24" s="386">
        <f t="shared" si="20"/>
        <v>0</v>
      </c>
      <c r="AN24" s="356" t="s">
        <v>319</v>
      </c>
      <c r="AO24" s="355">
        <f>AI24*AN23</f>
        <v>0</v>
      </c>
      <c r="AP24" s="386">
        <f t="shared" si="21"/>
        <v>0</v>
      </c>
      <c r="AQ24" s="386">
        <f t="shared" si="22"/>
        <v>0</v>
      </c>
    </row>
    <row r="25" spans="1:44" hidden="1" x14ac:dyDescent="0.3">
      <c r="B25" s="378"/>
      <c r="C25" s="379" t="s">
        <v>381</v>
      </c>
      <c r="D25" s="379">
        <v>0.13092134885900678</v>
      </c>
      <c r="E25" s="379" t="s">
        <v>293</v>
      </c>
      <c r="F25" s="412">
        <v>200</v>
      </c>
      <c r="G25" s="381">
        <v>26.184269771801354</v>
      </c>
      <c r="H25" s="364"/>
      <c r="J25" s="382">
        <f t="shared" si="12"/>
        <v>0.32970474352507817</v>
      </c>
      <c r="L25" s="603">
        <f>'ECP2020'!G94</f>
        <v>0.22538519096269835</v>
      </c>
      <c r="M25" s="604">
        <f>'ECP2020'!I94</f>
        <v>3.9249336058841858E-2</v>
      </c>
      <c r="N25" s="381"/>
      <c r="O25" s="196"/>
      <c r="P25" s="356">
        <v>1.4628500750949731</v>
      </c>
      <c r="Q25" s="355">
        <f>G25*P24</f>
        <v>38.303661001986647</v>
      </c>
      <c r="R25" s="386">
        <f t="shared" si="13"/>
        <v>0.32970474352507817</v>
      </c>
      <c r="S25" s="386">
        <f t="shared" si="14"/>
        <v>5.741589420110469E-2</v>
      </c>
      <c r="W25" s="355"/>
      <c r="X25" s="386"/>
      <c r="Y25" s="386"/>
      <c r="AC25" s="355"/>
      <c r="AD25" s="386"/>
      <c r="AE25" s="386"/>
      <c r="AI25" s="355"/>
      <c r="AJ25" s="386"/>
      <c r="AK25" s="386"/>
      <c r="AO25" s="355"/>
      <c r="AP25" s="386"/>
      <c r="AQ25" s="386"/>
    </row>
    <row r="26" spans="1:44" hidden="1" x14ac:dyDescent="0.3">
      <c r="B26" s="378"/>
      <c r="C26" s="379" t="s">
        <v>230</v>
      </c>
      <c r="D26" s="379"/>
      <c r="E26" s="379" t="s">
        <v>293</v>
      </c>
      <c r="F26" s="412"/>
      <c r="G26" s="381">
        <v>417.48548009085164</v>
      </c>
      <c r="H26" s="364"/>
      <c r="J26" s="382">
        <f t="shared" si="12"/>
        <v>4.0179722537620668</v>
      </c>
      <c r="L26" s="603">
        <f>'ECP2020'!G95</f>
        <v>3.5935714638780665</v>
      </c>
      <c r="M26" s="604">
        <f>'ECP2020'!I95</f>
        <v>0.62579663479557424</v>
      </c>
      <c r="N26" s="381"/>
      <c r="O26" s="196"/>
      <c r="P26" s="356">
        <v>1.1181000000000001</v>
      </c>
      <c r="Q26" s="355">
        <f>G26*P30</f>
        <v>466.79051528958126</v>
      </c>
      <c r="R26" s="386">
        <f t="shared" si="13"/>
        <v>4.0179722537620668</v>
      </c>
      <c r="S26" s="386">
        <f t="shared" si="14"/>
        <v>0.69970321736493213</v>
      </c>
      <c r="W26" s="355">
        <v>0</v>
      </c>
      <c r="X26" s="386">
        <v>0</v>
      </c>
      <c r="Y26" s="386">
        <f t="shared" si="16"/>
        <v>0</v>
      </c>
      <c r="AB26" s="356" t="s">
        <v>366</v>
      </c>
      <c r="AC26" s="355">
        <f>W26*AB30</f>
        <v>0</v>
      </c>
      <c r="AD26" s="386">
        <f t="shared" si="17"/>
        <v>0</v>
      </c>
      <c r="AE26" s="386">
        <f t="shared" si="18"/>
        <v>0</v>
      </c>
      <c r="AH26" s="356" t="s">
        <v>366</v>
      </c>
      <c r="AI26" s="355">
        <f>AC26*AH30</f>
        <v>0</v>
      </c>
      <c r="AJ26" s="386">
        <f t="shared" si="19"/>
        <v>0</v>
      </c>
      <c r="AK26" s="386">
        <f t="shared" si="20"/>
        <v>0</v>
      </c>
      <c r="AN26" s="356" t="s">
        <v>366</v>
      </c>
      <c r="AO26" s="355">
        <f>AI26*AN30</f>
        <v>0</v>
      </c>
      <c r="AP26" s="386">
        <f t="shared" si="21"/>
        <v>0</v>
      </c>
      <c r="AQ26" s="386">
        <f t="shared" si="22"/>
        <v>0</v>
      </c>
    </row>
    <row r="27" spans="1:44" hidden="1" x14ac:dyDescent="0.3">
      <c r="B27" s="378"/>
      <c r="C27" s="379" t="s">
        <v>231</v>
      </c>
      <c r="D27" s="379">
        <v>3.8376576794357007</v>
      </c>
      <c r="E27" s="379" t="s">
        <v>293</v>
      </c>
      <c r="F27" s="412">
        <v>460.44354783083458</v>
      </c>
      <c r="G27" s="381">
        <v>1767.0247172796217</v>
      </c>
      <c r="H27" s="364"/>
      <c r="J27" s="382">
        <f t="shared" si="12"/>
        <v>15.209941190293394</v>
      </c>
      <c r="L27" s="603">
        <f>'ECP2020'!G96</f>
        <v>15.209941190293394</v>
      </c>
      <c r="M27" s="604">
        <f>'ECP2020'!I96</f>
        <v>2.6487103729536861</v>
      </c>
      <c r="N27" s="381"/>
      <c r="O27" s="196"/>
      <c r="P27" s="385">
        <v>1</v>
      </c>
      <c r="Q27" s="355">
        <f t="shared" si="26"/>
        <v>1767.0247172796217</v>
      </c>
      <c r="R27" s="386">
        <f t="shared" si="13"/>
        <v>15.209941190293394</v>
      </c>
      <c r="S27" s="386">
        <f t="shared" si="14"/>
        <v>2.6487103729536878</v>
      </c>
      <c r="V27" s="385"/>
      <c r="W27" s="355">
        <f>G27*V27</f>
        <v>0</v>
      </c>
      <c r="X27" s="386">
        <f t="shared" si="15"/>
        <v>0</v>
      </c>
      <c r="Y27" s="386">
        <f t="shared" si="16"/>
        <v>0</v>
      </c>
      <c r="AB27" s="385"/>
      <c r="AC27" s="355">
        <f t="shared" si="23"/>
        <v>0</v>
      </c>
      <c r="AD27" s="386">
        <f t="shared" si="17"/>
        <v>0</v>
      </c>
      <c r="AE27" s="386">
        <f t="shared" si="18"/>
        <v>0</v>
      </c>
      <c r="AH27" s="385"/>
      <c r="AI27" s="355">
        <f t="shared" si="24"/>
        <v>0</v>
      </c>
      <c r="AJ27" s="386">
        <f t="shared" si="19"/>
        <v>0</v>
      </c>
      <c r="AK27" s="386">
        <f t="shared" si="20"/>
        <v>0</v>
      </c>
      <c r="AN27" s="385"/>
      <c r="AO27" s="355">
        <f t="shared" si="25"/>
        <v>0</v>
      </c>
      <c r="AP27" s="386">
        <f t="shared" si="21"/>
        <v>0</v>
      </c>
      <c r="AQ27" s="386">
        <f t="shared" si="22"/>
        <v>0</v>
      </c>
    </row>
    <row r="28" spans="1:44" hidden="1" x14ac:dyDescent="0.3">
      <c r="B28" s="378"/>
      <c r="C28" s="379" t="s">
        <v>232</v>
      </c>
      <c r="D28" s="379">
        <v>1.1977014952769505</v>
      </c>
      <c r="E28" s="379" t="s">
        <v>293</v>
      </c>
      <c r="F28" s="412">
        <v>589.6504150223883</v>
      </c>
      <c r="G28" s="381">
        <v>706.22518376298888</v>
      </c>
      <c r="H28" s="364"/>
      <c r="J28" s="382">
        <f t="shared" si="12"/>
        <v>6.6035563810340987</v>
      </c>
      <c r="L28" s="603">
        <f>'ECP2020'!G97</f>
        <v>6.078943552457055</v>
      </c>
      <c r="M28" s="604">
        <f>'ECP2020'!I97</f>
        <v>1.0586076989086859</v>
      </c>
      <c r="N28" s="381"/>
      <c r="P28" s="385">
        <v>1.0863</v>
      </c>
      <c r="Q28" s="355">
        <f>G28*P28</f>
        <v>767.17241712173484</v>
      </c>
      <c r="R28" s="386">
        <f t="shared" si="13"/>
        <v>6.6035563810340987</v>
      </c>
      <c r="S28" s="386">
        <f t="shared" si="14"/>
        <v>1.1499655433245064</v>
      </c>
      <c r="V28" s="385"/>
      <c r="W28" s="355">
        <f>G28*V28</f>
        <v>0</v>
      </c>
      <c r="X28" s="386">
        <f t="shared" si="15"/>
        <v>0</v>
      </c>
      <c r="Y28" s="386">
        <f t="shared" si="16"/>
        <v>0</v>
      </c>
      <c r="AB28" s="385"/>
      <c r="AC28" s="355">
        <f t="shared" si="23"/>
        <v>0</v>
      </c>
      <c r="AD28" s="386">
        <f t="shared" si="17"/>
        <v>0</v>
      </c>
      <c r="AE28" s="386">
        <f t="shared" si="18"/>
        <v>0</v>
      </c>
      <c r="AH28" s="385"/>
      <c r="AI28" s="355">
        <f t="shared" si="24"/>
        <v>0</v>
      </c>
      <c r="AJ28" s="386">
        <f t="shared" si="19"/>
        <v>0</v>
      </c>
      <c r="AK28" s="386">
        <f t="shared" si="20"/>
        <v>0</v>
      </c>
      <c r="AN28" s="385"/>
      <c r="AO28" s="355">
        <f t="shared" si="25"/>
        <v>0</v>
      </c>
      <c r="AP28" s="386">
        <f t="shared" si="21"/>
        <v>0</v>
      </c>
      <c r="AQ28" s="386">
        <f t="shared" si="22"/>
        <v>0</v>
      </c>
    </row>
    <row r="29" spans="1:44" hidden="1" x14ac:dyDescent="0.3">
      <c r="B29" s="378"/>
      <c r="C29" s="379" t="s">
        <v>233</v>
      </c>
      <c r="D29" s="379">
        <v>2.839918079070439</v>
      </c>
      <c r="E29" s="379" t="s">
        <v>293</v>
      </c>
      <c r="F29" s="412">
        <v>1145.6440166315613</v>
      </c>
      <c r="G29" s="381">
        <v>3253.5351550108458</v>
      </c>
      <c r="H29" s="364"/>
      <c r="J29" s="382">
        <f t="shared" si="12"/>
        <v>29.029187049018798</v>
      </c>
      <c r="L29" s="603">
        <f>'ECP2020'!G98</f>
        <v>28.005311914624549</v>
      </c>
      <c r="M29" s="604">
        <f>'ECP2020'!I98</f>
        <v>4.876939314756064</v>
      </c>
      <c r="N29" s="381"/>
      <c r="P29" s="385">
        <v>1.0365600332363938</v>
      </c>
      <c r="Q29" s="355">
        <f t="shared" si="26"/>
        <v>3372.4845084138178</v>
      </c>
      <c r="R29" s="386">
        <f t="shared" si="13"/>
        <v>29.029187049018798</v>
      </c>
      <c r="S29" s="386">
        <f t="shared" si="14"/>
        <v>5.0552403781954247</v>
      </c>
      <c r="V29" s="385"/>
      <c r="W29" s="355">
        <f>G29*V29</f>
        <v>0</v>
      </c>
      <c r="X29" s="386">
        <f t="shared" si="15"/>
        <v>0</v>
      </c>
      <c r="Y29" s="386">
        <f t="shared" si="16"/>
        <v>0</v>
      </c>
      <c r="AB29" s="385"/>
      <c r="AC29" s="355">
        <f t="shared" si="23"/>
        <v>0</v>
      </c>
      <c r="AD29" s="386">
        <f t="shared" si="17"/>
        <v>0</v>
      </c>
      <c r="AE29" s="386">
        <f t="shared" si="18"/>
        <v>0</v>
      </c>
      <c r="AH29" s="385"/>
      <c r="AI29" s="355">
        <f t="shared" si="24"/>
        <v>0</v>
      </c>
      <c r="AJ29" s="386">
        <f t="shared" si="19"/>
        <v>0</v>
      </c>
      <c r="AK29" s="386">
        <f t="shared" si="20"/>
        <v>0</v>
      </c>
      <c r="AN29" s="385"/>
      <c r="AO29" s="355">
        <f t="shared" si="25"/>
        <v>0</v>
      </c>
      <c r="AP29" s="386">
        <f t="shared" si="21"/>
        <v>0</v>
      </c>
      <c r="AQ29" s="386">
        <f t="shared" si="22"/>
        <v>0</v>
      </c>
    </row>
    <row r="30" spans="1:44" hidden="1" x14ac:dyDescent="0.3">
      <c r="B30" s="378"/>
      <c r="C30" s="379" t="s">
        <v>234</v>
      </c>
      <c r="D30" s="379">
        <v>5.0992676246933168</v>
      </c>
      <c r="E30" s="379" t="s">
        <v>293</v>
      </c>
      <c r="F30" s="412">
        <v>221.42524627589412</v>
      </c>
      <c r="G30" s="381">
        <v>1129.1065896244113</v>
      </c>
      <c r="H30" s="364"/>
      <c r="J30" s="382">
        <f t="shared" si="12"/>
        <v>10.866770618378233</v>
      </c>
      <c r="L30" s="603">
        <f>'ECP2020'!G99</f>
        <v>9.7189612900261437</v>
      </c>
      <c r="M30" s="604">
        <f>'ECP2020'!I99</f>
        <v>1.6924926441961488</v>
      </c>
      <c r="N30" s="381"/>
      <c r="P30" s="385">
        <v>1.1181000000000001</v>
      </c>
      <c r="Q30" s="355">
        <f t="shared" si="26"/>
        <v>1262.4540778590545</v>
      </c>
      <c r="R30" s="386">
        <f t="shared" si="13"/>
        <v>10.866770618378233</v>
      </c>
      <c r="S30" s="386">
        <f t="shared" si="14"/>
        <v>1.8923760254757154</v>
      </c>
      <c r="V30" s="385"/>
      <c r="W30" s="355">
        <f>G30*V30</f>
        <v>0</v>
      </c>
      <c r="X30" s="386">
        <f t="shared" si="15"/>
        <v>0</v>
      </c>
      <c r="Y30" s="386">
        <f t="shared" si="16"/>
        <v>0</v>
      </c>
      <c r="AB30" s="385"/>
      <c r="AC30" s="355">
        <f t="shared" si="23"/>
        <v>0</v>
      </c>
      <c r="AD30" s="386">
        <f t="shared" si="17"/>
        <v>0</v>
      </c>
      <c r="AE30" s="386">
        <f t="shared" si="18"/>
        <v>0</v>
      </c>
      <c r="AH30" s="385"/>
      <c r="AI30" s="355">
        <f t="shared" si="24"/>
        <v>0</v>
      </c>
      <c r="AJ30" s="386">
        <f t="shared" si="19"/>
        <v>0</v>
      </c>
      <c r="AK30" s="386">
        <f t="shared" si="20"/>
        <v>0</v>
      </c>
      <c r="AN30" s="385"/>
      <c r="AO30" s="355">
        <f t="shared" si="25"/>
        <v>0</v>
      </c>
      <c r="AP30" s="386">
        <f t="shared" si="21"/>
        <v>0</v>
      </c>
      <c r="AQ30" s="386">
        <f t="shared" si="22"/>
        <v>0</v>
      </c>
    </row>
    <row r="31" spans="1:44" hidden="1" x14ac:dyDescent="0.3">
      <c r="B31" s="378"/>
      <c r="C31" s="379" t="s">
        <v>380</v>
      </c>
      <c r="D31" s="379">
        <v>-38.42964953314646</v>
      </c>
      <c r="E31" s="379"/>
      <c r="F31" s="412">
        <v>134.29307391013594</v>
      </c>
      <c r="G31" s="381">
        <v>-5160.8357650954586</v>
      </c>
      <c r="H31" s="364"/>
      <c r="J31" s="382">
        <f t="shared" si="12"/>
        <v>-41.579487303181303</v>
      </c>
      <c r="L31" s="603">
        <f>'ECP2020'!G100</f>
        <v>-44.422699757540059</v>
      </c>
      <c r="M31" s="604">
        <f>'ECP2020'!I100</f>
        <v>-7.7359185134452106</v>
      </c>
      <c r="N31" s="381"/>
      <c r="P31" s="385">
        <v>0.93599640566923981</v>
      </c>
      <c r="Q31" s="355">
        <f t="shared" si="26"/>
        <v>-4830.5237263786103</v>
      </c>
      <c r="R31" s="386">
        <f t="shared" si="13"/>
        <v>-41.579487303181303</v>
      </c>
      <c r="S31" s="386">
        <f t="shared" si="14"/>
        <v>-7.2407919231348501</v>
      </c>
      <c r="V31" s="385"/>
      <c r="W31" s="355"/>
      <c r="X31" s="386"/>
      <c r="Y31" s="386"/>
      <c r="AB31" s="385"/>
      <c r="AC31" s="355"/>
      <c r="AD31" s="386"/>
      <c r="AE31" s="386"/>
      <c r="AH31" s="385"/>
      <c r="AI31" s="355"/>
      <c r="AJ31" s="386"/>
      <c r="AK31" s="386"/>
      <c r="AN31" s="385"/>
      <c r="AO31" s="355"/>
      <c r="AP31" s="386"/>
      <c r="AQ31" s="386"/>
    </row>
    <row r="32" spans="1:44" hidden="1" x14ac:dyDescent="0.3">
      <c r="B32" s="387"/>
      <c r="C32" s="388" t="s">
        <v>6</v>
      </c>
      <c r="D32" s="388"/>
      <c r="E32" s="413"/>
      <c r="F32" s="414"/>
      <c r="G32" s="391">
        <f>SUM(G19:G31)</f>
        <v>17383.687289401016</v>
      </c>
      <c r="H32" s="415"/>
      <c r="J32" s="393">
        <f>IF($D$2=$L$2,L32,IF($D$2=$M$2,M32,IF($D$2=$N$2,N32,IF($D$2=$R$2,R32,IF($D$2=$S$2,S32,IF($D$2=$T$2,T32,IF($D$2=$X$2,X32,IF($D$2=$Y$2,Y32,IF($D$2=$Z$2,Z32,IF($D$2=$AD$2,AD32,IF($D$2=$AE$2,AE32,IF($D$2=$AF$2,AF32,IF($D$2=$AJ$2,AJ32,IF($D$2=$AK$2,AK32,IF($D$2=$AL$2,AL32,IF($D$2=$AP$2,AP32,IF($D$2=$AQ$2,AQ32,IF($D$2=$AR$2,AR32))))))))))))))))))</f>
        <v>154.73054987054761</v>
      </c>
      <c r="L32" s="394">
        <f>SUM(L19:L31)</f>
        <v>149.63280295778657</v>
      </c>
      <c r="M32" s="394">
        <f>SUM(M19:M31)</f>
        <v>26.057560142399158</v>
      </c>
      <c r="N32" s="395">
        <f>G32/$N$9</f>
        <v>8.661053582007823E-2</v>
      </c>
      <c r="P32" s="396"/>
      <c r="Q32" s="397">
        <f>SUM(Q19:Q31)</f>
        <v>17975.921321379596</v>
      </c>
      <c r="R32" s="398">
        <f t="shared" si="13"/>
        <v>154.73054987054761</v>
      </c>
      <c r="S32" s="398">
        <f>Q32/($E$7/100)</f>
        <v>26.945298954639924</v>
      </c>
      <c r="T32" s="399">
        <f>Q32/T$9</f>
        <v>8.6350681201935273E-2</v>
      </c>
      <c r="V32" s="396"/>
      <c r="W32" s="397">
        <f>SUM(W19:W30)</f>
        <v>0</v>
      </c>
      <c r="X32" s="398">
        <f t="shared" si="15"/>
        <v>0</v>
      </c>
      <c r="Y32" s="398">
        <f t="shared" si="16"/>
        <v>0</v>
      </c>
      <c r="Z32" s="399">
        <f>W32/Z$9</f>
        <v>0</v>
      </c>
      <c r="AB32" s="396"/>
      <c r="AC32" s="397">
        <f>SUM(AC19:AC30)</f>
        <v>0</v>
      </c>
      <c r="AD32" s="398">
        <f t="shared" si="17"/>
        <v>0</v>
      </c>
      <c r="AE32" s="398">
        <f t="shared" si="18"/>
        <v>0</v>
      </c>
      <c r="AF32" s="399">
        <f>AC32/AF$9</f>
        <v>0</v>
      </c>
      <c r="AH32" s="396"/>
      <c r="AI32" s="397">
        <f>SUM(AI19:AI30)</f>
        <v>0</v>
      </c>
      <c r="AJ32" s="398">
        <f t="shared" si="19"/>
        <v>0</v>
      </c>
      <c r="AK32" s="398">
        <f t="shared" si="20"/>
        <v>0</v>
      </c>
      <c r="AL32" s="399">
        <f>AI32/AL$9</f>
        <v>0</v>
      </c>
      <c r="AN32" s="396"/>
      <c r="AO32" s="397">
        <f>SUM(AO19:AO30)</f>
        <v>0</v>
      </c>
      <c r="AP32" s="398">
        <f t="shared" si="21"/>
        <v>0</v>
      </c>
      <c r="AQ32" s="398">
        <f t="shared" si="22"/>
        <v>0</v>
      </c>
      <c r="AR32" s="399">
        <f>AO32/AR$9</f>
        <v>0</v>
      </c>
    </row>
    <row r="33" spans="1:44" hidden="1" x14ac:dyDescent="0.3">
      <c r="B33" s="400"/>
      <c r="C33" s="401"/>
      <c r="D33" s="401"/>
      <c r="E33" s="401"/>
      <c r="F33" s="401"/>
      <c r="G33" s="401"/>
      <c r="H33" s="364"/>
      <c r="J33" s="402"/>
      <c r="L33" s="401"/>
      <c r="M33" s="401"/>
      <c r="N33" s="403"/>
    </row>
    <row r="34" spans="1:44" hidden="1" x14ac:dyDescent="0.3">
      <c r="A34" s="373"/>
      <c r="B34" s="357">
        <v>3</v>
      </c>
      <c r="C34" s="358" t="s">
        <v>162</v>
      </c>
      <c r="D34" s="358"/>
      <c r="E34" s="358"/>
      <c r="F34" s="358"/>
      <c r="G34" s="374" t="s">
        <v>61</v>
      </c>
      <c r="H34" s="364"/>
      <c r="J34" s="375" t="s">
        <v>80</v>
      </c>
      <c r="L34" s="376" t="s">
        <v>214</v>
      </c>
      <c r="M34" s="376" t="s">
        <v>291</v>
      </c>
      <c r="N34" s="377" t="s">
        <v>77</v>
      </c>
      <c r="Q34" s="376" t="s">
        <v>61</v>
      </c>
      <c r="R34" s="376" t="s">
        <v>214</v>
      </c>
      <c r="S34" s="376" t="s">
        <v>291</v>
      </c>
      <c r="T34" s="377" t="s">
        <v>77</v>
      </c>
      <c r="W34" s="376" t="s">
        <v>61</v>
      </c>
      <c r="X34" s="376" t="s">
        <v>214</v>
      </c>
      <c r="Y34" s="376" t="s">
        <v>291</v>
      </c>
      <c r="Z34" s="377" t="s">
        <v>77</v>
      </c>
      <c r="AC34" s="376" t="s">
        <v>61</v>
      </c>
      <c r="AD34" s="376" t="s">
        <v>214</v>
      </c>
      <c r="AE34" s="376" t="s">
        <v>291</v>
      </c>
      <c r="AF34" s="377" t="s">
        <v>77</v>
      </c>
      <c r="AI34" s="376" t="s">
        <v>61</v>
      </c>
      <c r="AJ34" s="376" t="s">
        <v>214</v>
      </c>
      <c r="AK34" s="376" t="s">
        <v>291</v>
      </c>
      <c r="AL34" s="377" t="s">
        <v>77</v>
      </c>
      <c r="AO34" s="376" t="s">
        <v>61</v>
      </c>
      <c r="AP34" s="376" t="s">
        <v>214</v>
      </c>
      <c r="AQ34" s="376" t="s">
        <v>291</v>
      </c>
      <c r="AR34" s="377" t="s">
        <v>77</v>
      </c>
    </row>
    <row r="35" spans="1:44" hidden="1" x14ac:dyDescent="0.3">
      <c r="B35" s="404"/>
      <c r="C35" s="405" t="s">
        <v>237</v>
      </c>
      <c r="D35" s="405"/>
      <c r="E35" s="416"/>
      <c r="F35" s="406"/>
      <c r="G35" s="408">
        <v>4375.8896209754357</v>
      </c>
      <c r="H35" s="417"/>
      <c r="J35" s="409">
        <f t="shared" ref="J35:J38" si="27">IF($D$2=$L$2,L35,IF($D$2=$M$2,M35,IF($D$2=$N$2,N35,IF($D$2=$R$2,R35,IF($D$2=$S$2,S35,IF($D$2=$T$2,T35,IF($D$2=$X$2,X35,IF($D$2=$Y$2,Y35,IF($D$2=$Z$2,Z35,IF($D$2=$AD$2,AD35,IF($D$2=$AE$2,AE35,IF($D$2=$AF$2,AF35,IF($D$2=$AJ$2,AJ35,IF($D$2=$AK$2,AK35,IF($D$2=$AL$2,AL35,IF($D$2=$AP$2,AP35,IF($D$2=$AQ$2,AQ35,IF($D$2=$AR$2,AR35))))))))))))))))))</f>
        <v>38.64545744748721</v>
      </c>
      <c r="L35" s="410">
        <f>'ECP2020'!G124</f>
        <v>37.666153245845827</v>
      </c>
      <c r="M35" s="410">
        <f>'ECP2020'!I124</f>
        <v>6.5593107536276101</v>
      </c>
      <c r="N35" s="411"/>
      <c r="P35" s="385">
        <v>1.0259995809832105</v>
      </c>
      <c r="Q35" s="355">
        <f>G35*P35</f>
        <v>4489.6609175495769</v>
      </c>
      <c r="R35" s="386">
        <f>Q35/$E$5</f>
        <v>38.64545744748721</v>
      </c>
      <c r="S35" s="386">
        <f>Q35/($E$7/100)</f>
        <v>6.7298500847605993</v>
      </c>
      <c r="V35" s="385"/>
      <c r="W35" s="355">
        <f>G35*V35</f>
        <v>0</v>
      </c>
      <c r="X35" s="386">
        <f>W35/$E$5</f>
        <v>0</v>
      </c>
      <c r="Y35" s="386">
        <f>W35/($E$7/100)</f>
        <v>0</v>
      </c>
      <c r="AB35" s="385"/>
      <c r="AC35" s="355">
        <f>W35*AB35</f>
        <v>0</v>
      </c>
      <c r="AD35" s="386">
        <f>AC35/$E$5</f>
        <v>0</v>
      </c>
      <c r="AE35" s="386">
        <f>AC35/($E$7/100)</f>
        <v>0</v>
      </c>
      <c r="AH35" s="385"/>
      <c r="AI35" s="355">
        <f>AC35*AH35</f>
        <v>0</v>
      </c>
      <c r="AJ35" s="386">
        <f>AI35/$E$5</f>
        <v>0</v>
      </c>
      <c r="AK35" s="386">
        <f>AI35/($E$7/100)</f>
        <v>0</v>
      </c>
      <c r="AN35" s="481"/>
      <c r="AO35" s="355">
        <f>AI35*AN35</f>
        <v>0</v>
      </c>
      <c r="AP35" s="386">
        <f>AO35/$E$5</f>
        <v>0</v>
      </c>
      <c r="AQ35" s="386">
        <f>AO35/($E$7/100)</f>
        <v>0</v>
      </c>
    </row>
    <row r="36" spans="1:44" hidden="1" x14ac:dyDescent="0.3">
      <c r="B36" s="378"/>
      <c r="C36" s="379" t="s">
        <v>386</v>
      </c>
      <c r="D36" s="379"/>
      <c r="E36" s="418"/>
      <c r="F36" s="417"/>
      <c r="G36" s="381">
        <v>411.55640037243262</v>
      </c>
      <c r="H36" s="417"/>
      <c r="J36" s="382"/>
      <c r="L36" s="383">
        <f>'ECP2020'!G125</f>
        <v>3.5425359843243056</v>
      </c>
      <c r="M36" s="383">
        <f>'ECP2020'!I125</f>
        <v>0.61690914454222734</v>
      </c>
      <c r="N36" s="384"/>
      <c r="P36" s="385">
        <v>1.0259995809832105</v>
      </c>
      <c r="Q36" s="355">
        <f>G36*P36</f>
        <v>422.25669433307428</v>
      </c>
      <c r="R36" s="386">
        <f>Q36/$E$5</f>
        <v>3.6346404355346826</v>
      </c>
      <c r="S36" s="386">
        <f>Q36/($E$7/100)</f>
        <v>0.63294852380503652</v>
      </c>
      <c r="V36" s="385"/>
      <c r="W36" s="355"/>
      <c r="X36" s="386"/>
      <c r="Y36" s="386"/>
      <c r="AB36" s="385"/>
      <c r="AC36" s="355"/>
      <c r="AD36" s="386"/>
      <c r="AE36" s="386"/>
      <c r="AH36" s="385"/>
      <c r="AI36" s="355"/>
      <c r="AJ36" s="386"/>
      <c r="AK36" s="386"/>
      <c r="AN36" s="481"/>
      <c r="AO36" s="355"/>
      <c r="AP36" s="386"/>
      <c r="AQ36" s="386"/>
    </row>
    <row r="37" spans="1:44" hidden="1" x14ac:dyDescent="0.3">
      <c r="B37" s="378"/>
      <c r="C37" s="379" t="s">
        <v>238</v>
      </c>
      <c r="D37" s="379"/>
      <c r="E37" s="418"/>
      <c r="F37" s="417"/>
      <c r="G37" s="381">
        <v>471.02418234419349</v>
      </c>
      <c r="H37" s="417"/>
      <c r="J37" s="382">
        <f t="shared" si="27"/>
        <v>3.8574386151974993</v>
      </c>
      <c r="L37" s="383">
        <f>'ECP2020'!G126</f>
        <v>4.0544142040586477</v>
      </c>
      <c r="M37" s="383">
        <f>'ECP2020'!I126</f>
        <v>0.7060493412949056</v>
      </c>
      <c r="N37" s="384"/>
      <c r="P37" s="385">
        <v>0.95141700404858298</v>
      </c>
      <c r="Q37" s="355">
        <f>G37*P37</f>
        <v>448.14041640034606</v>
      </c>
      <c r="R37" s="386">
        <f>Q37/$E$5</f>
        <v>3.8574386151974993</v>
      </c>
      <c r="S37" s="386">
        <f>Q37/($E$7/100)</f>
        <v>0.67174734900527511</v>
      </c>
      <c r="V37" s="385"/>
      <c r="W37" s="355">
        <f>G37*V37</f>
        <v>0</v>
      </c>
      <c r="X37" s="386">
        <f>W37/$E$5</f>
        <v>0</v>
      </c>
      <c r="Y37" s="386">
        <f>W37/($E$7/100)</f>
        <v>0</v>
      </c>
      <c r="AB37" s="385"/>
      <c r="AC37" s="355">
        <f>W37*AB37</f>
        <v>0</v>
      </c>
      <c r="AD37" s="386">
        <f>AC37/$E$5</f>
        <v>0</v>
      </c>
      <c r="AE37" s="386">
        <f>AC37/($E$7/100)</f>
        <v>0</v>
      </c>
      <c r="AH37" s="385"/>
      <c r="AI37" s="355">
        <f>AC37*AH37</f>
        <v>0</v>
      </c>
      <c r="AJ37" s="386">
        <f>AI37/$E$5</f>
        <v>0</v>
      </c>
      <c r="AK37" s="386">
        <f>AI37/($E$7/100)</f>
        <v>0</v>
      </c>
      <c r="AN37" s="385"/>
      <c r="AO37" s="355">
        <f>AI37*AN37</f>
        <v>0</v>
      </c>
      <c r="AP37" s="386">
        <f>AO37/$E$5</f>
        <v>0</v>
      </c>
      <c r="AQ37" s="386">
        <f>AO37/($E$7/100)</f>
        <v>0</v>
      </c>
    </row>
    <row r="38" spans="1:44" hidden="1" x14ac:dyDescent="0.3">
      <c r="B38" s="387"/>
      <c r="C38" s="388" t="s">
        <v>6</v>
      </c>
      <c r="D38" s="388"/>
      <c r="E38" s="419"/>
      <c r="F38" s="414"/>
      <c r="G38" s="391">
        <f>SUM(G35:G37)</f>
        <v>5258.4702036920626</v>
      </c>
      <c r="H38" s="420"/>
      <c r="J38" s="393">
        <f t="shared" si="27"/>
        <v>46.13753649821939</v>
      </c>
      <c r="L38" s="394">
        <f>SUM(L35:L37)</f>
        <v>45.263103434228775</v>
      </c>
      <c r="M38" s="394">
        <f>SUM(M35:M37)</f>
        <v>7.8822692394647431</v>
      </c>
      <c r="N38" s="395">
        <f>G38/$N$9</f>
        <v>2.6199212765025431E-2</v>
      </c>
      <c r="P38" s="396"/>
      <c r="Q38" s="397">
        <f>SUM(Q35:Q37)</f>
        <v>5360.0580282829969</v>
      </c>
      <c r="R38" s="398">
        <f>Q38/$E$5</f>
        <v>46.13753649821939</v>
      </c>
      <c r="S38" s="398">
        <f>Q38/($E$7/100)</f>
        <v>8.0345459575709111</v>
      </c>
      <c r="T38" s="399">
        <f>Q38/T$9</f>
        <v>2.574803559435122E-2</v>
      </c>
      <c r="V38" s="396"/>
      <c r="W38" s="397">
        <f>SUM(W35:W37)</f>
        <v>0</v>
      </c>
      <c r="X38" s="398">
        <f>W38/$E$5</f>
        <v>0</v>
      </c>
      <c r="Y38" s="398">
        <f>W38/($E$7/100)</f>
        <v>0</v>
      </c>
      <c r="Z38" s="399">
        <f>W38/Z$9</f>
        <v>0</v>
      </c>
      <c r="AB38" s="396"/>
      <c r="AC38" s="397">
        <f>SUM(AC35:AC37)</f>
        <v>0</v>
      </c>
      <c r="AD38" s="398">
        <f>AC38/$E$5</f>
        <v>0</v>
      </c>
      <c r="AE38" s="398">
        <f>AC38/($E$7/100)</f>
        <v>0</v>
      </c>
      <c r="AF38" s="399">
        <f>AC38/AF$9</f>
        <v>0</v>
      </c>
      <c r="AH38" s="396"/>
      <c r="AI38" s="397">
        <f>SUM(AI35:AI37)</f>
        <v>0</v>
      </c>
      <c r="AJ38" s="398">
        <f>AI38/$E$5</f>
        <v>0</v>
      </c>
      <c r="AK38" s="398">
        <f>AI38/($E$7/100)</f>
        <v>0</v>
      </c>
      <c r="AL38" s="399">
        <f>AI38/AL$9</f>
        <v>0</v>
      </c>
      <c r="AN38" s="396"/>
      <c r="AO38" s="397">
        <f>SUM(AO35:AO37)</f>
        <v>0</v>
      </c>
      <c r="AP38" s="398">
        <f>AO38/$E$5</f>
        <v>0</v>
      </c>
      <c r="AQ38" s="398">
        <f>AO38/($E$7/100)</f>
        <v>0</v>
      </c>
      <c r="AR38" s="399">
        <f>AO38/AR$9</f>
        <v>0</v>
      </c>
    </row>
    <row r="39" spans="1:44" hidden="1" x14ac:dyDescent="0.3">
      <c r="B39" s="400"/>
      <c r="C39" s="401"/>
      <c r="D39" s="401"/>
      <c r="E39" s="401"/>
      <c r="F39" s="401"/>
      <c r="G39" s="401"/>
      <c r="H39" s="364"/>
      <c r="J39" s="402"/>
      <c r="L39" s="401"/>
      <c r="M39" s="401"/>
      <c r="N39" s="403"/>
    </row>
    <row r="40" spans="1:44" hidden="1" x14ac:dyDescent="0.3">
      <c r="A40" s="373"/>
      <c r="B40" s="357">
        <v>4</v>
      </c>
      <c r="C40" s="358" t="s">
        <v>161</v>
      </c>
      <c r="D40" s="358"/>
      <c r="E40" s="358"/>
      <c r="F40" s="358"/>
      <c r="G40" s="374" t="s">
        <v>61</v>
      </c>
      <c r="H40" s="364"/>
      <c r="J40" s="375" t="s">
        <v>80</v>
      </c>
      <c r="L40" s="376" t="s">
        <v>214</v>
      </c>
      <c r="M40" s="376" t="s">
        <v>291</v>
      </c>
      <c r="N40" s="377" t="s">
        <v>77</v>
      </c>
      <c r="Q40" s="376" t="s">
        <v>61</v>
      </c>
      <c r="R40" s="376" t="s">
        <v>214</v>
      </c>
      <c r="S40" s="376" t="s">
        <v>291</v>
      </c>
      <c r="T40" s="377" t="s">
        <v>77</v>
      </c>
      <c r="W40" s="376" t="s">
        <v>61</v>
      </c>
      <c r="X40" s="376" t="s">
        <v>214</v>
      </c>
      <c r="Y40" s="376" t="s">
        <v>291</v>
      </c>
      <c r="Z40" s="377" t="s">
        <v>77</v>
      </c>
      <c r="AC40" s="376" t="s">
        <v>61</v>
      </c>
      <c r="AD40" s="376" t="s">
        <v>214</v>
      </c>
      <c r="AE40" s="376" t="s">
        <v>291</v>
      </c>
      <c r="AF40" s="377" t="s">
        <v>77</v>
      </c>
      <c r="AI40" s="376" t="s">
        <v>61</v>
      </c>
      <c r="AJ40" s="376" t="s">
        <v>214</v>
      </c>
      <c r="AK40" s="376" t="s">
        <v>291</v>
      </c>
      <c r="AL40" s="377" t="s">
        <v>77</v>
      </c>
      <c r="AO40" s="376" t="s">
        <v>61</v>
      </c>
      <c r="AP40" s="376" t="s">
        <v>214</v>
      </c>
      <c r="AQ40" s="376" t="s">
        <v>291</v>
      </c>
      <c r="AR40" s="377" t="s">
        <v>77</v>
      </c>
    </row>
    <row r="41" spans="1:44" hidden="1" x14ac:dyDescent="0.3">
      <c r="B41" s="404"/>
      <c r="C41" s="405" t="s">
        <v>240</v>
      </c>
      <c r="D41" s="405"/>
      <c r="E41" s="416"/>
      <c r="F41" s="406"/>
      <c r="G41" s="408">
        <v>2311.0498316372859</v>
      </c>
      <c r="H41" s="417"/>
      <c r="J41" s="409">
        <f t="shared" ref="J41:J43" si="28">IF($D$2=$L$2,L41,IF($D$2=$M$2,M41,IF($D$2=$N$2,N41,IF($D$2=$R$2,R41,IF($D$2=$S$2,S41,IF($D$2=$T$2,T41,IF($D$2=$X$2,X41,IF($D$2=$Y$2,Y41,IF($D$2=$Z$2,Z41,IF($D$2=$AD$2,AD41,IF($D$2=$AE$2,AE41,IF($D$2=$AF$2,AF41,IF($D$2=$AJ$2,AJ41,IF($D$2=$AK$2,AK41,IF($D$2=$AL$2,AL41,IF($D$2=$AP$2,AP41,IF($D$2=$AQ$2,AQ41,IF($D$2=$AR$2,AR41))))))))))))))))))</f>
        <v>20.047885550457565</v>
      </c>
      <c r="L41" s="410">
        <f>'ECP2020'!G129</f>
        <v>19.892722316389722</v>
      </c>
      <c r="M41" s="410">
        <f>'ECP2020'!I129</f>
        <v>3.4641856458547138</v>
      </c>
      <c r="N41" s="411"/>
      <c r="P41" s="385">
        <v>1.0078</v>
      </c>
      <c r="Q41" s="355">
        <f>G41*P41</f>
        <v>2329.076020324057</v>
      </c>
      <c r="R41" s="386">
        <f>Q41/$E$5</f>
        <v>20.047885550457565</v>
      </c>
      <c r="S41" s="386">
        <f>Q41/($E$7/100)</f>
        <v>3.4912062938923833</v>
      </c>
      <c r="V41" s="385"/>
      <c r="W41" s="355">
        <f>G41*V41</f>
        <v>0</v>
      </c>
      <c r="X41" s="386">
        <f>W41/$E$5</f>
        <v>0</v>
      </c>
      <c r="Y41" s="386">
        <f>W41/($E$7/100)</f>
        <v>0</v>
      </c>
      <c r="AB41" s="385"/>
      <c r="AC41" s="355">
        <f>W41*AB41</f>
        <v>0</v>
      </c>
      <c r="AD41" s="386">
        <f>AC41/$E$5</f>
        <v>0</v>
      </c>
      <c r="AE41" s="386">
        <f>AC41/($E$7/100)</f>
        <v>0</v>
      </c>
      <c r="AH41" s="385"/>
      <c r="AI41" s="355">
        <f>AC41*AH41</f>
        <v>0</v>
      </c>
      <c r="AJ41" s="386">
        <f>AI41/$E$5</f>
        <v>0</v>
      </c>
      <c r="AK41" s="386">
        <f>AI41/($E$7/100)</f>
        <v>0</v>
      </c>
      <c r="AN41" s="385"/>
      <c r="AO41" s="355">
        <f>AI41*AN41</f>
        <v>0</v>
      </c>
      <c r="AP41" s="386">
        <f>AO41/$E$5</f>
        <v>0</v>
      </c>
      <c r="AQ41" s="386">
        <f>AO41/($E$7/100)</f>
        <v>0</v>
      </c>
    </row>
    <row r="42" spans="1:44" hidden="1" x14ac:dyDescent="0.3">
      <c r="B42" s="378"/>
      <c r="C42" s="379" t="s">
        <v>241</v>
      </c>
      <c r="D42" s="412">
        <v>22.408497929731364</v>
      </c>
      <c r="E42" s="418" t="s">
        <v>293</v>
      </c>
      <c r="F42" s="417">
        <v>125.31477704720535</v>
      </c>
      <c r="G42" s="381">
        <v>2808.1159220270488</v>
      </c>
      <c r="H42" s="417"/>
      <c r="J42" s="382">
        <f t="shared" si="28"/>
        <v>22.299269212832858</v>
      </c>
      <c r="L42" s="606">
        <f>'ECP2020'!G130</f>
        <v>24.171296310621504</v>
      </c>
      <c r="M42" s="605">
        <f>'ECP2020'!I130</f>
        <v>4.2092709277888645</v>
      </c>
      <c r="N42" s="384"/>
      <c r="P42" s="385">
        <v>0.92255164664188782</v>
      </c>
      <c r="Q42" s="355">
        <f>G42*P42</f>
        <v>2590.6319678273571</v>
      </c>
      <c r="R42" s="386">
        <f>Q42/$E$5</f>
        <v>22.299269212832858</v>
      </c>
      <c r="S42" s="386">
        <f>Q42/($E$7/100)</f>
        <v>3.8832698255934464</v>
      </c>
      <c r="V42" s="385"/>
      <c r="W42" s="355">
        <f>G42*V42</f>
        <v>0</v>
      </c>
      <c r="X42" s="386">
        <f>W42/$E$5</f>
        <v>0</v>
      </c>
      <c r="Y42" s="386">
        <f>W42/($E$7/100)</f>
        <v>0</v>
      </c>
      <c r="AB42" s="385"/>
      <c r="AC42" s="355">
        <f>W42*AB42</f>
        <v>0</v>
      </c>
      <c r="AD42" s="386">
        <f>AC42/$E$5</f>
        <v>0</v>
      </c>
      <c r="AE42" s="386">
        <f>AC42/($E$7/100)</f>
        <v>0</v>
      </c>
      <c r="AH42" s="385"/>
      <c r="AI42" s="355">
        <f>AC42*AH42</f>
        <v>0</v>
      </c>
      <c r="AJ42" s="386">
        <f>AI42/$E$5</f>
        <v>0</v>
      </c>
      <c r="AK42" s="386">
        <f>AI42/($E$7/100)</f>
        <v>0</v>
      </c>
      <c r="AN42" s="385"/>
      <c r="AO42" s="355">
        <f>AI42*AN42</f>
        <v>0</v>
      </c>
      <c r="AP42" s="386">
        <f>AO42/$E$5</f>
        <v>0</v>
      </c>
      <c r="AQ42" s="386">
        <f>AO42/($E$7/100)</f>
        <v>0</v>
      </c>
    </row>
    <row r="43" spans="1:44" hidden="1" x14ac:dyDescent="0.3">
      <c r="B43" s="387"/>
      <c r="C43" s="388" t="s">
        <v>6</v>
      </c>
      <c r="D43" s="388"/>
      <c r="E43" s="419"/>
      <c r="F43" s="414"/>
      <c r="G43" s="391">
        <f>G41+G42</f>
        <v>5119.1657536643343</v>
      </c>
      <c r="H43" s="420"/>
      <c r="J43" s="393">
        <f t="shared" si="28"/>
        <v>42.347154763290426</v>
      </c>
      <c r="L43" s="394">
        <f>SUM(L41:L42)</f>
        <v>44.064018627011222</v>
      </c>
      <c r="M43" s="394">
        <f>SUM(M41:M42)</f>
        <v>7.6734565736435787</v>
      </c>
      <c r="N43" s="395">
        <f>G43/$N$9</f>
        <v>2.5505157881377177E-2</v>
      </c>
      <c r="P43" s="396"/>
      <c r="Q43" s="397">
        <f>SUM(Q41:Q42)</f>
        <v>4919.7079881514146</v>
      </c>
      <c r="R43" s="398">
        <f>Q43/$E$5</f>
        <v>42.347154763290426</v>
      </c>
      <c r="S43" s="398">
        <f>Q43/($E$7/100)</f>
        <v>7.3744761194858306</v>
      </c>
      <c r="T43" s="399">
        <f>Q43/T$9</f>
        <v>2.3632732280944004E-2</v>
      </c>
      <c r="V43" s="396"/>
      <c r="W43" s="397">
        <f>SUM(W41:W42)</f>
        <v>0</v>
      </c>
      <c r="X43" s="398">
        <f>W43/$E$5</f>
        <v>0</v>
      </c>
      <c r="Y43" s="398">
        <f>W43/($E$7/100)</f>
        <v>0</v>
      </c>
      <c r="Z43" s="399">
        <f>W43/Z$9</f>
        <v>0</v>
      </c>
      <c r="AB43" s="396"/>
      <c r="AC43" s="397">
        <f>SUM(AC41:AC42)</f>
        <v>0</v>
      </c>
      <c r="AD43" s="398">
        <f>AC43/$E$5</f>
        <v>0</v>
      </c>
      <c r="AE43" s="398">
        <f>AC43/($E$7/100)</f>
        <v>0</v>
      </c>
      <c r="AF43" s="399">
        <f>AC43/AF$9</f>
        <v>0</v>
      </c>
      <c r="AH43" s="396"/>
      <c r="AI43" s="397">
        <f>SUM(AI41:AI42)</f>
        <v>0</v>
      </c>
      <c r="AJ43" s="398">
        <f>AI43/$E$5</f>
        <v>0</v>
      </c>
      <c r="AK43" s="398">
        <f>AI43/($E$7/100)</f>
        <v>0</v>
      </c>
      <c r="AL43" s="399">
        <f>AI43/AL$9</f>
        <v>0</v>
      </c>
      <c r="AN43" s="396"/>
      <c r="AO43" s="397">
        <f>SUM(AO41:AO42)</f>
        <v>0</v>
      </c>
      <c r="AP43" s="398">
        <f>AO43/$E$5</f>
        <v>0</v>
      </c>
      <c r="AQ43" s="398">
        <f>AO43/($E$7/100)</f>
        <v>0</v>
      </c>
      <c r="AR43" s="399">
        <f>AO43/AR$9</f>
        <v>0</v>
      </c>
    </row>
    <row r="44" spans="1:44" hidden="1" x14ac:dyDescent="0.3">
      <c r="B44" s="400"/>
      <c r="C44" s="401"/>
      <c r="D44" s="401"/>
      <c r="E44" s="401"/>
      <c r="F44" s="401"/>
      <c r="G44" s="401"/>
      <c r="H44" s="421"/>
      <c r="J44" s="402"/>
      <c r="L44" s="401"/>
      <c r="M44" s="401"/>
      <c r="N44" s="403"/>
    </row>
    <row r="45" spans="1:44" hidden="1" x14ac:dyDescent="0.3">
      <c r="A45" s="373"/>
      <c r="B45" s="357">
        <v>5</v>
      </c>
      <c r="C45" s="358" t="s">
        <v>163</v>
      </c>
      <c r="D45" s="358"/>
      <c r="E45" s="358"/>
      <c r="F45" s="358"/>
      <c r="G45" s="374" t="s">
        <v>61</v>
      </c>
      <c r="H45" s="422"/>
      <c r="J45" s="375" t="s">
        <v>80</v>
      </c>
      <c r="L45" s="376" t="s">
        <v>214</v>
      </c>
      <c r="M45" s="376" t="s">
        <v>291</v>
      </c>
      <c r="N45" s="377" t="s">
        <v>77</v>
      </c>
      <c r="Q45" s="376" t="s">
        <v>61</v>
      </c>
      <c r="R45" s="376" t="s">
        <v>214</v>
      </c>
      <c r="S45" s="376" t="s">
        <v>291</v>
      </c>
      <c r="T45" s="377" t="s">
        <v>77</v>
      </c>
      <c r="W45" s="376" t="s">
        <v>61</v>
      </c>
      <c r="X45" s="376" t="s">
        <v>214</v>
      </c>
      <c r="Y45" s="376" t="s">
        <v>291</v>
      </c>
      <c r="Z45" s="377" t="s">
        <v>77</v>
      </c>
      <c r="AC45" s="376" t="s">
        <v>61</v>
      </c>
      <c r="AD45" s="376" t="s">
        <v>214</v>
      </c>
      <c r="AE45" s="376" t="s">
        <v>291</v>
      </c>
      <c r="AF45" s="377" t="s">
        <v>77</v>
      </c>
      <c r="AI45" s="376" t="s">
        <v>61</v>
      </c>
      <c r="AJ45" s="376" t="s">
        <v>214</v>
      </c>
      <c r="AK45" s="376" t="s">
        <v>291</v>
      </c>
      <c r="AL45" s="377" t="s">
        <v>77</v>
      </c>
      <c r="AO45" s="376" t="s">
        <v>61</v>
      </c>
      <c r="AP45" s="376" t="s">
        <v>214</v>
      </c>
      <c r="AQ45" s="376" t="s">
        <v>291</v>
      </c>
      <c r="AR45" s="377" t="s">
        <v>77</v>
      </c>
    </row>
    <row r="46" spans="1:44" hidden="1" x14ac:dyDescent="0.3">
      <c r="B46" s="404"/>
      <c r="C46" s="423" t="s">
        <v>299</v>
      </c>
      <c r="D46" s="405"/>
      <c r="E46" s="406"/>
      <c r="F46" s="424"/>
      <c r="G46" s="425"/>
      <c r="H46" s="417"/>
      <c r="J46" s="426"/>
      <c r="L46" s="427"/>
      <c r="M46" s="427"/>
      <c r="N46" s="411"/>
      <c r="Q46" s="355"/>
      <c r="R46" s="386"/>
      <c r="S46" s="386"/>
      <c r="W46" s="355"/>
      <c r="X46" s="386"/>
      <c r="Y46" s="386"/>
      <c r="AC46" s="355"/>
      <c r="AD46" s="386"/>
      <c r="AE46" s="386"/>
      <c r="AI46" s="355"/>
      <c r="AJ46" s="386"/>
      <c r="AK46" s="386"/>
      <c r="AO46" s="355"/>
      <c r="AP46" s="386"/>
      <c r="AQ46" s="386"/>
    </row>
    <row r="47" spans="1:44" hidden="1" x14ac:dyDescent="0.3">
      <c r="B47" s="378"/>
      <c r="C47" s="379" t="s">
        <v>294</v>
      </c>
      <c r="D47" s="379">
        <v>45.631898333990385</v>
      </c>
      <c r="E47" s="417" t="s">
        <v>183</v>
      </c>
      <c r="F47" s="428">
        <v>28.935709155384412</v>
      </c>
      <c r="G47" s="429">
        <v>1320.3913384004163</v>
      </c>
      <c r="H47" s="417"/>
      <c r="J47" s="382">
        <f t="shared" ref="J47:J59" si="29">IF($D$2=$L$2,L47,IF($D$2=$M$2,M47,IF($D$2=$N$2,N47,IF($D$2=$R$2,R47,IF($D$2=$S$2,S47,IF($D$2=$T$2,T47,IF($D$2=$X$2,X47,IF($D$2=$Y$2,Y47,IF($D$2=$Z$2,Z47,IF($D$2=$AD$2,AD47,IF($D$2=$AE$2,AE47,IF($D$2=$AF$2,AF47,IF($D$2=$AJ$2,AJ47,IF($D$2=$AK$2,AK47,IF($D$2=$AL$2,AL47,IF($D$2=$AP$2,AP47,IF($D$2=$AQ$2,AQ47,IF($D$2=$AR$2,AR47))))))))))))))))))</f>
        <v>12.331331821071212</v>
      </c>
      <c r="L47" s="430">
        <f>'ECP2020'!G133</f>
        <v>11.365474635896156</v>
      </c>
      <c r="M47" s="430">
        <f>'ECP2020'!I133</f>
        <v>1.9792220222949772</v>
      </c>
      <c r="N47" s="384"/>
      <c r="P47" s="356">
        <v>1.0849816849816849</v>
      </c>
      <c r="Q47" s="355">
        <f>G47*P47</f>
        <v>1432.6004191729057</v>
      </c>
      <c r="R47" s="386">
        <f>Q47/$E$5</f>
        <v>12.331331821071212</v>
      </c>
      <c r="S47" s="386">
        <f>Q47/($E$7/100)</f>
        <v>2.1474196447024636</v>
      </c>
      <c r="W47" s="355"/>
      <c r="X47" s="386"/>
      <c r="Y47" s="386"/>
      <c r="AC47" s="355"/>
      <c r="AD47" s="386"/>
      <c r="AE47" s="386"/>
      <c r="AI47" s="355"/>
      <c r="AJ47" s="386"/>
      <c r="AK47" s="386"/>
      <c r="AO47" s="355"/>
      <c r="AP47" s="386"/>
      <c r="AQ47" s="386"/>
    </row>
    <row r="48" spans="1:44" hidden="1" x14ac:dyDescent="0.3">
      <c r="B48" s="378"/>
      <c r="C48" s="379" t="s">
        <v>295</v>
      </c>
      <c r="D48" s="379"/>
      <c r="E48" s="417"/>
      <c r="F48" s="364"/>
      <c r="G48" s="429">
        <v>1979.2642872144397</v>
      </c>
      <c r="H48" s="417"/>
      <c r="J48" s="382">
        <f t="shared" si="29"/>
        <v>17.624303205068099</v>
      </c>
      <c r="L48" s="430">
        <f>'ECP2020'!G134</f>
        <v>17.036826431565832</v>
      </c>
      <c r="M48" s="430">
        <f>'ECP2020'!I134</f>
        <v>2.966850320256202</v>
      </c>
      <c r="N48" s="384"/>
      <c r="P48" s="356">
        <v>1.0344827586206895</v>
      </c>
      <c r="Q48" s="355">
        <f t="shared" ref="Q48:Q49" si="30">G48*P48</f>
        <v>2047.5147798770063</v>
      </c>
      <c r="R48" s="386">
        <f t="shared" ref="R48:R58" si="31">Q48/$E$5</f>
        <v>17.624303205068099</v>
      </c>
      <c r="S48" s="386">
        <f t="shared" ref="S48:S49" si="32">Q48/($E$7/100)</f>
        <v>3.069155503713314</v>
      </c>
      <c r="W48" s="355"/>
      <c r="X48" s="386"/>
      <c r="Y48" s="386"/>
      <c r="AC48" s="355"/>
      <c r="AD48" s="386"/>
      <c r="AE48" s="386"/>
      <c r="AI48" s="355"/>
      <c r="AJ48" s="386"/>
      <c r="AK48" s="386"/>
      <c r="AO48" s="355"/>
      <c r="AP48" s="386"/>
      <c r="AQ48" s="386"/>
    </row>
    <row r="49" spans="1:44" hidden="1" x14ac:dyDescent="0.3">
      <c r="B49" s="378"/>
      <c r="C49" s="379" t="s">
        <v>296</v>
      </c>
      <c r="D49" s="379"/>
      <c r="E49" s="417"/>
      <c r="F49" s="364"/>
      <c r="G49" s="429">
        <v>175.01573950742659</v>
      </c>
      <c r="H49" s="417"/>
      <c r="J49" s="382">
        <f t="shared" si="29"/>
        <v>1.5064753080431434</v>
      </c>
      <c r="L49" s="430">
        <f>'ECP2020'!G135</f>
        <v>1.5064753080431434</v>
      </c>
      <c r="M49" s="430">
        <f>'ECP2020'!I135</f>
        <v>0.26234268266329197</v>
      </c>
      <c r="N49" s="384"/>
      <c r="P49" s="356">
        <v>1</v>
      </c>
      <c r="Q49" s="355">
        <f t="shared" si="30"/>
        <v>175.01573950742659</v>
      </c>
      <c r="R49" s="386">
        <f t="shared" si="31"/>
        <v>1.5064753080431434</v>
      </c>
      <c r="S49" s="386">
        <f t="shared" si="32"/>
        <v>0.26234268266329219</v>
      </c>
      <c r="W49" s="355"/>
      <c r="X49" s="386"/>
      <c r="Y49" s="386"/>
      <c r="AC49" s="355"/>
      <c r="AD49" s="386"/>
      <c r="AE49" s="386"/>
      <c r="AI49" s="355"/>
      <c r="AJ49" s="386"/>
      <c r="AK49" s="386"/>
      <c r="AO49" s="355"/>
      <c r="AP49" s="386"/>
      <c r="AQ49" s="386"/>
    </row>
    <row r="50" spans="1:44" hidden="1" x14ac:dyDescent="0.3">
      <c r="B50" s="378"/>
      <c r="C50" s="431" t="s">
        <v>300</v>
      </c>
      <c r="D50" s="379"/>
      <c r="E50" s="417"/>
      <c r="F50" s="364"/>
      <c r="G50" s="429"/>
      <c r="H50" s="417"/>
      <c r="J50" s="382"/>
      <c r="L50" s="430"/>
      <c r="M50" s="430"/>
      <c r="N50" s="384"/>
      <c r="Q50" s="355"/>
      <c r="R50" s="386"/>
      <c r="S50" s="386"/>
      <c r="W50" s="355"/>
      <c r="X50" s="386"/>
      <c r="Y50" s="386"/>
      <c r="AC50" s="355"/>
      <c r="AD50" s="386"/>
      <c r="AE50" s="386"/>
      <c r="AI50" s="355"/>
      <c r="AJ50" s="386"/>
      <c r="AK50" s="386"/>
      <c r="AO50" s="355"/>
      <c r="AP50" s="386"/>
      <c r="AQ50" s="386"/>
    </row>
    <row r="51" spans="1:44" hidden="1" x14ac:dyDescent="0.3">
      <c r="B51" s="378"/>
      <c r="C51" s="379" t="s">
        <v>297</v>
      </c>
      <c r="D51" s="597">
        <v>6.1993132956263759</v>
      </c>
      <c r="E51" s="417" t="s">
        <v>183</v>
      </c>
      <c r="F51" s="428">
        <v>73.705617743876715</v>
      </c>
      <c r="G51" s="429">
        <v>456.92421604197023</v>
      </c>
      <c r="H51" s="417"/>
      <c r="J51" s="382">
        <f t="shared" ref="J51:J53" si="33">IF($D$2=$L$2,L51,IF($D$2=$M$2,M51,IF($D$2=$N$2,N51,IF($D$2=$R$2,R51,IF($D$2=$S$2,S51,IF($D$2=$T$2,T51,IF($D$2=$X$2,X51,IF($D$2=$Y$2,Y51,IF($D$2=$Z$2,Z51,IF($D$2=$AD$2,AD51,IF($D$2=$AE$2,AE51,IF($D$2=$AF$2,AF51,IF($D$2=$AJ$2,AJ51,IF($D$2=$AK$2,AK51,IF($D$2=$AL$2,AL51,IF($D$2=$AP$2,AP51,IF($D$2=$AQ$2,AQ51,IF($D$2=$AR$2,AR51))))))))))))))))))</f>
        <v>4.267283464553957</v>
      </c>
      <c r="L51" s="430">
        <f>'ECP2020'!G137</f>
        <v>3.9330465422796435</v>
      </c>
      <c r="M51" s="430">
        <f>'ECP2020'!I137</f>
        <v>0.68491396801020565</v>
      </c>
      <c r="N51" s="384"/>
      <c r="P51" s="356">
        <v>1.0849816849816849</v>
      </c>
      <c r="Q51" s="355">
        <f t="shared" ref="Q51:Q52" si="34">G51*P51</f>
        <v>495.75440583015228</v>
      </c>
      <c r="R51" s="386">
        <f t="shared" si="31"/>
        <v>4.267283464553957</v>
      </c>
      <c r="S51" s="386">
        <f t="shared" ref="S51:S53" si="35">Q51/($E$7/100)</f>
        <v>0.74311911107920536</v>
      </c>
      <c r="W51" s="355"/>
      <c r="X51" s="386"/>
      <c r="Y51" s="386"/>
      <c r="AC51" s="355"/>
      <c r="AD51" s="386"/>
      <c r="AE51" s="386"/>
      <c r="AI51" s="355"/>
      <c r="AJ51" s="386"/>
      <c r="AK51" s="386"/>
      <c r="AO51" s="355"/>
      <c r="AP51" s="386"/>
      <c r="AQ51" s="386"/>
    </row>
    <row r="52" spans="1:44" hidden="1" x14ac:dyDescent="0.3">
      <c r="B52" s="378"/>
      <c r="C52" s="379" t="s">
        <v>295</v>
      </c>
      <c r="D52" s="379"/>
      <c r="E52" s="417"/>
      <c r="F52" s="364"/>
      <c r="G52" s="429">
        <v>272.96606736746446</v>
      </c>
      <c r="H52" s="417"/>
      <c r="J52" s="382">
        <f t="shared" si="33"/>
        <v>2.3495980508957421</v>
      </c>
      <c r="L52" s="430">
        <f>'ECP2020'!G138</f>
        <v>2.3495980508957421</v>
      </c>
      <c r="M52" s="430">
        <f>'ECP2020'!I138</f>
        <v>0.40916691602009203</v>
      </c>
      <c r="N52" s="384"/>
      <c r="P52" s="356">
        <v>1</v>
      </c>
      <c r="Q52" s="355">
        <f t="shared" si="34"/>
        <v>272.96606736746446</v>
      </c>
      <c r="R52" s="386">
        <f t="shared" si="31"/>
        <v>2.3495980508957421</v>
      </c>
      <c r="S52" s="386">
        <f t="shared" si="35"/>
        <v>0.40916691602009231</v>
      </c>
      <c r="W52" s="355"/>
      <c r="X52" s="386"/>
      <c r="Y52" s="386"/>
      <c r="AC52" s="355"/>
      <c r="AD52" s="386"/>
      <c r="AE52" s="386"/>
      <c r="AI52" s="355"/>
      <c r="AJ52" s="386"/>
      <c r="AK52" s="386"/>
      <c r="AO52" s="355"/>
      <c r="AP52" s="386"/>
      <c r="AQ52" s="386"/>
    </row>
    <row r="53" spans="1:44" hidden="1" x14ac:dyDescent="0.3">
      <c r="B53" s="378"/>
      <c r="C53" s="379" t="s">
        <v>296</v>
      </c>
      <c r="D53" s="379"/>
      <c r="E53" s="417"/>
      <c r="F53" s="364"/>
      <c r="G53" s="429">
        <v>122.82625179365186</v>
      </c>
      <c r="H53" s="417"/>
      <c r="J53" s="382">
        <f t="shared" si="33"/>
        <v>1.0572461427034947</v>
      </c>
      <c r="L53" s="430">
        <f>'ECP2020'!G139</f>
        <v>1.0572461427034947</v>
      </c>
      <c r="M53" s="430">
        <f>'ECP2020'!I139</f>
        <v>0.18411240319135003</v>
      </c>
      <c r="N53" s="384"/>
      <c r="P53" s="356">
        <v>1</v>
      </c>
      <c r="Q53" s="355">
        <f>G53*P53</f>
        <v>122.82625179365186</v>
      </c>
      <c r="R53" s="386">
        <f t="shared" si="31"/>
        <v>1.0572461427034947</v>
      </c>
      <c r="S53" s="386">
        <f t="shared" si="35"/>
        <v>0.18411240319135014</v>
      </c>
      <c r="W53" s="355"/>
      <c r="X53" s="386"/>
      <c r="Y53" s="386"/>
      <c r="AC53" s="355"/>
      <c r="AD53" s="386"/>
      <c r="AE53" s="386"/>
      <c r="AI53" s="355"/>
      <c r="AJ53" s="386"/>
      <c r="AK53" s="386"/>
      <c r="AO53" s="355"/>
      <c r="AP53" s="386"/>
      <c r="AQ53" s="386"/>
    </row>
    <row r="54" spans="1:44" hidden="1" x14ac:dyDescent="0.3">
      <c r="B54" s="378"/>
      <c r="C54" s="431" t="s">
        <v>301</v>
      </c>
      <c r="D54" s="379"/>
      <c r="E54" s="417"/>
      <c r="F54" s="364"/>
      <c r="G54" s="429"/>
      <c r="H54" s="417"/>
      <c r="J54" s="382"/>
      <c r="L54" s="430"/>
      <c r="M54" s="430"/>
      <c r="N54" s="384"/>
      <c r="Q54" s="355"/>
      <c r="R54" s="386"/>
      <c r="S54" s="386"/>
      <c r="W54" s="355"/>
      <c r="X54" s="386"/>
      <c r="Y54" s="386"/>
      <c r="AC54" s="355"/>
      <c r="AD54" s="386"/>
      <c r="AE54" s="386"/>
      <c r="AI54" s="355"/>
      <c r="AJ54" s="386"/>
      <c r="AK54" s="386"/>
      <c r="AO54" s="355"/>
      <c r="AP54" s="386"/>
      <c r="AQ54" s="386"/>
    </row>
    <row r="55" spans="1:44" hidden="1" x14ac:dyDescent="0.3">
      <c r="B55" s="378"/>
      <c r="C55" s="379" t="s">
        <v>297</v>
      </c>
      <c r="D55" s="379"/>
      <c r="E55" s="417"/>
      <c r="F55" s="364"/>
      <c r="G55" s="586">
        <v>13.462082743815381</v>
      </c>
      <c r="H55" s="417"/>
      <c r="J55" s="382">
        <f t="shared" ref="J55" si="36">IF($D$2=$L$2,L55,IF($D$2=$M$2,M55,IF($D$2=$N$2,N55,IF($D$2=$R$2,R55,IF($D$2=$S$2,S55,IF($D$2=$T$2,T55,IF($D$2=$X$2,X55,IF($D$2=$Y$2,Y55,IF($D$2=$Z$2,Z55,IF($D$2=$AD$2,AD55,IF($D$2=$AE$2,AE55,IF($D$2=$AF$2,AF55,IF($D$2=$AJ$2,AJ55,IF($D$2=$AK$2,AK55,IF($D$2=$AL$2,AL55,IF($D$2=$AP$2,AP55,IF($D$2=$AQ$2,AQ55,IF($D$2=$AR$2,AR55))))))))))))))))))</f>
        <v>0.11587697943893208</v>
      </c>
      <c r="L55" s="430">
        <f>'ECP2020'!G141</f>
        <v>0.11587697943893208</v>
      </c>
      <c r="M55" s="430">
        <f>'ECP2020'!I141</f>
        <v>2.0179207374076632E-2</v>
      </c>
      <c r="N55" s="384"/>
      <c r="P55" s="356">
        <v>1</v>
      </c>
      <c r="Q55" s="355">
        <f>G55*P55</f>
        <v>13.462082743815381</v>
      </c>
      <c r="R55" s="386">
        <f t="shared" si="31"/>
        <v>0.11587697943893208</v>
      </c>
      <c r="S55" s="386">
        <f t="shared" ref="S55" si="37">Q55/($E$7/100)</f>
        <v>2.0179207374076646E-2</v>
      </c>
      <c r="W55" s="355"/>
      <c r="X55" s="386"/>
      <c r="Y55" s="386"/>
      <c r="AC55" s="355"/>
      <c r="AD55" s="386"/>
      <c r="AE55" s="386"/>
      <c r="AI55" s="355"/>
      <c r="AJ55" s="386"/>
      <c r="AK55" s="386"/>
      <c r="AO55" s="355"/>
      <c r="AP55" s="386"/>
      <c r="AQ55" s="386"/>
    </row>
    <row r="56" spans="1:44" hidden="1" x14ac:dyDescent="0.3">
      <c r="B56" s="378"/>
      <c r="C56" s="431" t="s">
        <v>302</v>
      </c>
      <c r="D56" s="379"/>
      <c r="E56" s="417"/>
      <c r="F56" s="364"/>
      <c r="G56" s="429"/>
      <c r="H56" s="417"/>
      <c r="J56" s="382"/>
      <c r="L56" s="430"/>
      <c r="M56" s="430"/>
      <c r="N56" s="384"/>
      <c r="Q56" s="355"/>
      <c r="R56" s="386"/>
      <c r="S56" s="386"/>
      <c r="W56" s="355"/>
      <c r="X56" s="386"/>
      <c r="Y56" s="386"/>
      <c r="AC56" s="355"/>
      <c r="AD56" s="386"/>
      <c r="AE56" s="386"/>
      <c r="AI56" s="355"/>
      <c r="AJ56" s="386"/>
      <c r="AK56" s="386"/>
      <c r="AO56" s="355"/>
      <c r="AP56" s="386"/>
      <c r="AQ56" s="386"/>
    </row>
    <row r="57" spans="1:44" hidden="1" x14ac:dyDescent="0.3">
      <c r="B57" s="378"/>
      <c r="C57" s="379" t="s">
        <v>399</v>
      </c>
      <c r="D57" s="379"/>
      <c r="E57" s="417" t="s">
        <v>183</v>
      </c>
      <c r="F57" s="428"/>
      <c r="G57" s="429">
        <v>625.57475955242865</v>
      </c>
      <c r="H57" s="417"/>
      <c r="J57" s="382">
        <f t="shared" si="29"/>
        <v>5.970591320377685</v>
      </c>
      <c r="L57" s="430">
        <f>'ECP2020'!G143</f>
        <v>5.3847324317980565</v>
      </c>
      <c r="M57" s="430">
        <f>'ECP2020'!I143</f>
        <v>0.93771543684768965</v>
      </c>
      <c r="N57" s="384"/>
      <c r="P57" s="356">
        <v>1.1088</v>
      </c>
      <c r="Q57" s="355">
        <f t="shared" ref="Q57:Q58" si="38">G57*P57</f>
        <v>693.6372933917329</v>
      </c>
      <c r="R57" s="386">
        <f t="shared" si="31"/>
        <v>5.970591320377685</v>
      </c>
      <c r="S57" s="386">
        <f t="shared" ref="S57:S58" si="39">Q57/($E$7/100)</f>
        <v>1.039738876376719</v>
      </c>
      <c r="W57" s="355"/>
      <c r="X57" s="386"/>
      <c r="Y57" s="386"/>
      <c r="AC57" s="355"/>
      <c r="AD57" s="386"/>
      <c r="AE57" s="386"/>
      <c r="AI57" s="355"/>
      <c r="AJ57" s="386"/>
      <c r="AK57" s="386"/>
      <c r="AO57" s="355"/>
      <c r="AP57" s="386"/>
      <c r="AQ57" s="386"/>
    </row>
    <row r="58" spans="1:44" hidden="1" x14ac:dyDescent="0.3">
      <c r="B58" s="378"/>
      <c r="C58" s="379" t="s">
        <v>298</v>
      </c>
      <c r="D58" s="379"/>
      <c r="E58" s="417" t="s">
        <v>183</v>
      </c>
      <c r="F58" s="428"/>
      <c r="G58" s="429">
        <v>308.99999999999983</v>
      </c>
      <c r="H58" s="417"/>
      <c r="J58" s="382">
        <f>IF($D$2=$L$2,L58,IF($D$2=$M$2,#REF!,IF($D$2=$N$2,N58,IF($D$2=$R$2,R58,IF($D$2=$S$2,S58,IF($D$2=$T$2,T58,IF($D$2=$X$2,X58,IF($D$2=$Y$2,Y58,IF($D$2=$Z$2,Z58,IF($D$2=$AD$2,AD58,IF($D$2=$AE$2,AE58,IF($D$2=$AF$2,AF58,IF($D$2=$AJ$2,AJ58,IF($D$2=$AK$2,AK58,IF($D$2=$AL$2,AL58,IF($D$2=$AP$2,AP58,IF($D$2=$AQ$2,AQ58,IF($D$2=$AR$2,AR58))))))))))))))))))</f>
        <v>2.6597657530429033</v>
      </c>
      <c r="L58" s="430">
        <f>'ECP2020'!G144</f>
        <v>2.6597657530429033</v>
      </c>
      <c r="M58" s="430">
        <f>'ECP2020'!I144</f>
        <v>0.4631805640515968</v>
      </c>
      <c r="N58" s="384"/>
      <c r="P58" s="356">
        <v>1</v>
      </c>
      <c r="Q58" s="355">
        <f t="shared" si="38"/>
        <v>308.99999999999983</v>
      </c>
      <c r="R58" s="386">
        <f t="shared" si="31"/>
        <v>2.6597657530429033</v>
      </c>
      <c r="S58" s="386">
        <f t="shared" si="39"/>
        <v>0.46318056405159713</v>
      </c>
      <c r="W58" s="355"/>
      <c r="X58" s="386"/>
      <c r="Y58" s="386"/>
      <c r="AC58" s="355"/>
      <c r="AD58" s="386"/>
      <c r="AE58" s="386"/>
      <c r="AI58" s="355"/>
      <c r="AJ58" s="386"/>
      <c r="AK58" s="386"/>
      <c r="AO58" s="355"/>
      <c r="AP58" s="386"/>
      <c r="AQ58" s="386"/>
    </row>
    <row r="59" spans="1:44" hidden="1" x14ac:dyDescent="0.3">
      <c r="B59" s="432"/>
      <c r="C59" s="388" t="s">
        <v>6</v>
      </c>
      <c r="D59" s="388"/>
      <c r="E59" s="433"/>
      <c r="F59" s="434"/>
      <c r="G59" s="391">
        <f>SUM(G46:G58)</f>
        <v>5275.4247426216143</v>
      </c>
      <c r="H59" s="420"/>
      <c r="J59" s="393">
        <f t="shared" si="29"/>
        <v>47.882472045195172</v>
      </c>
      <c r="L59" s="394">
        <f>SUM(L47:L58)</f>
        <v>45.409042275663907</v>
      </c>
      <c r="M59" s="394">
        <f>SUM(M47:M58)</f>
        <v>7.9076835207094813</v>
      </c>
      <c r="N59" s="395">
        <f>G59/$N$9</f>
        <v>2.6283685160140718E-2</v>
      </c>
      <c r="P59" s="385"/>
      <c r="Q59" s="572">
        <f>SUM(Q47:Q58)</f>
        <v>5562.7770396841552</v>
      </c>
      <c r="R59" s="398">
        <f>Q59/$E$5</f>
        <v>47.882472045195172</v>
      </c>
      <c r="S59" s="398">
        <f t="shared" ref="S59" si="40">Q59/($E$7/100)</f>
        <v>8.3384149091721103</v>
      </c>
      <c r="T59" s="399">
        <f>Q59/T$9</f>
        <v>2.6721834066992148E-2</v>
      </c>
      <c r="W59" s="572">
        <v>5845.75</v>
      </c>
      <c r="X59" s="398">
        <f>W59/$E$5</f>
        <v>50.318205989807637</v>
      </c>
      <c r="Y59" s="398">
        <f t="shared" ref="Y59" si="41">W59/($E$7/100)</f>
        <v>8.7625818197560683</v>
      </c>
      <c r="Z59" s="399">
        <f>W59/Z$9</f>
        <v>0.16865275466002577</v>
      </c>
      <c r="AC59" s="572">
        <v>6030.9</v>
      </c>
      <c r="AD59" s="398">
        <f>AC59/$E$5</f>
        <v>51.911913527593697</v>
      </c>
      <c r="AE59" s="398">
        <f t="shared" ref="AE59" si="42">AC59/($E$7/100)</f>
        <v>9.0401154166303517</v>
      </c>
      <c r="AF59" s="399">
        <f>AC59/AF$9</f>
        <v>0.74146023808866979</v>
      </c>
      <c r="AI59" s="572">
        <v>6118.15</v>
      </c>
      <c r="AJ59" s="398">
        <f>AI59/$E$5</f>
        <v>52.662931527441572</v>
      </c>
      <c r="AK59" s="398">
        <f t="shared" ref="AK59" si="43">AI59/($E$7/100)</f>
        <v>9.1709002199102923</v>
      </c>
      <c r="AL59" s="399">
        <f>AI59/AL$9</f>
        <v>0.74420411564358024</v>
      </c>
      <c r="AO59" s="572"/>
      <c r="AP59" s="398">
        <f>AO59/$E$5</f>
        <v>0</v>
      </c>
      <c r="AQ59" s="398">
        <f t="shared" ref="AQ59" si="44">AO59/($E$7/100)</f>
        <v>0</v>
      </c>
      <c r="AR59" s="399">
        <f>AO59/AR$9</f>
        <v>0</v>
      </c>
    </row>
    <row r="60" spans="1:44" hidden="1" x14ac:dyDescent="0.3">
      <c r="B60" s="435"/>
      <c r="C60" s="436"/>
      <c r="D60" s="436"/>
      <c r="E60" s="436"/>
      <c r="F60" s="436"/>
      <c r="G60" s="436"/>
      <c r="H60" s="421"/>
      <c r="J60" s="437"/>
      <c r="L60" s="436"/>
      <c r="M60" s="436"/>
      <c r="N60" s="438"/>
    </row>
    <row r="61" spans="1:44" hidden="1" x14ac:dyDescent="0.3">
      <c r="A61" s="373"/>
      <c r="B61" s="357">
        <v>6</v>
      </c>
      <c r="C61" s="358" t="s">
        <v>164</v>
      </c>
      <c r="D61" s="358"/>
      <c r="E61" s="358"/>
      <c r="F61" s="358"/>
      <c r="G61" s="374" t="s">
        <v>61</v>
      </c>
      <c r="H61" s="422"/>
      <c r="J61" s="375" t="s">
        <v>80</v>
      </c>
      <c r="L61" s="376" t="s">
        <v>214</v>
      </c>
      <c r="M61" s="376" t="s">
        <v>291</v>
      </c>
      <c r="N61" s="377" t="s">
        <v>77</v>
      </c>
      <c r="Q61" s="376" t="s">
        <v>61</v>
      </c>
      <c r="R61" s="376" t="s">
        <v>214</v>
      </c>
      <c r="S61" s="376" t="s">
        <v>291</v>
      </c>
      <c r="T61" s="377" t="s">
        <v>77</v>
      </c>
      <c r="W61" s="376" t="s">
        <v>61</v>
      </c>
      <c r="X61" s="376" t="s">
        <v>214</v>
      </c>
      <c r="Y61" s="376" t="s">
        <v>291</v>
      </c>
      <c r="Z61" s="377" t="s">
        <v>77</v>
      </c>
      <c r="AC61" s="376" t="s">
        <v>61</v>
      </c>
      <c r="AD61" s="376" t="s">
        <v>214</v>
      </c>
      <c r="AE61" s="376" t="s">
        <v>291</v>
      </c>
      <c r="AF61" s="377" t="s">
        <v>77</v>
      </c>
      <c r="AI61" s="376" t="s">
        <v>61</v>
      </c>
      <c r="AJ61" s="376" t="s">
        <v>214</v>
      </c>
      <c r="AK61" s="376" t="s">
        <v>291</v>
      </c>
      <c r="AL61" s="377" t="s">
        <v>77</v>
      </c>
      <c r="AO61" s="376" t="s">
        <v>61</v>
      </c>
      <c r="AP61" s="376" t="s">
        <v>214</v>
      </c>
      <c r="AQ61" s="376" t="s">
        <v>291</v>
      </c>
      <c r="AR61" s="377" t="s">
        <v>77</v>
      </c>
    </row>
    <row r="62" spans="1:44" hidden="1" x14ac:dyDescent="0.3">
      <c r="B62" s="404"/>
      <c r="C62" s="405" t="s">
        <v>165</v>
      </c>
      <c r="D62" s="405"/>
      <c r="E62" s="406"/>
      <c r="F62" s="424"/>
      <c r="G62" s="408">
        <v>4405.0493214314238</v>
      </c>
      <c r="H62" s="417"/>
      <c r="J62" s="409">
        <f t="shared" ref="J62:J72" si="45">IF($D$2=$L$2,L62,IF($D$2=$M$2,M62,IF($D$2=$N$2,N62,IF($D$2=$R$2,R62,IF($D$2=$S$2,S62,IF($D$2=$T$2,T62,IF($D$2=$X$2,X62,IF($D$2=$Y$2,Y62,IF($D$2=$Z$2,Z62,IF($D$2=$AD$2,AD62,IF($D$2=$AE$2,AE62,IF($D$2=$AF$2,AF62,IF($D$2=$AJ$2,AJ62,IF($D$2=$AK$2,AK62,IF($D$2=$AL$2,AL62,IF($D$2=$AP$2,AP62,IF($D$2=$AQ$2,AQ62,IF($D$2=$AR$2,AR62))))))))))))))))))</f>
        <v>38.726049119378096</v>
      </c>
      <c r="L62" s="410">
        <f>'ECP2020'!G76</f>
        <v>58.780480981066049</v>
      </c>
      <c r="M62" s="410">
        <f>'ECP2020'!I76</f>
        <v>10.23623088043993</v>
      </c>
      <c r="N62" s="411"/>
      <c r="P62" s="385">
        <v>1.0213333333333334</v>
      </c>
      <c r="Q62" s="355">
        <f>G62*P62</f>
        <v>4499.023706955295</v>
      </c>
      <c r="R62" s="386">
        <f t="shared" ref="R62:R72" si="46">Q62/$E$5</f>
        <v>38.726049119378096</v>
      </c>
      <c r="S62" s="386">
        <f t="shared" ref="S62:S72" si="47">Q62/($E$7/100)</f>
        <v>6.7438845898675144</v>
      </c>
      <c r="V62" s="385"/>
      <c r="W62" s="355">
        <f>G62*V62</f>
        <v>0</v>
      </c>
      <c r="X62" s="386">
        <f t="shared" ref="X62:X72" si="48">W62/$E$5</f>
        <v>0</v>
      </c>
      <c r="Y62" s="386">
        <f t="shared" ref="Y62:Y72" si="49">W62/($E$7/100)</f>
        <v>0</v>
      </c>
      <c r="AB62" s="385"/>
      <c r="AC62" s="355">
        <f>W62*AB62</f>
        <v>0</v>
      </c>
      <c r="AD62" s="386">
        <f t="shared" ref="AD62:AD72" si="50">AC62/$E$5</f>
        <v>0</v>
      </c>
      <c r="AE62" s="386">
        <f t="shared" ref="AE62:AE72" si="51">AC62/($E$7/100)</f>
        <v>0</v>
      </c>
      <c r="AH62" s="385"/>
      <c r="AI62" s="355">
        <f>AC62*AH62</f>
        <v>0</v>
      </c>
      <c r="AJ62" s="386">
        <f t="shared" ref="AJ62:AJ72" si="52">AI62/$E$5</f>
        <v>0</v>
      </c>
      <c r="AK62" s="386">
        <f t="shared" ref="AK62:AK72" si="53">AI62/($E$7/100)</f>
        <v>0</v>
      </c>
      <c r="AN62" s="385"/>
      <c r="AO62" s="355">
        <f>AI62*AN62</f>
        <v>0</v>
      </c>
      <c r="AP62" s="386">
        <f t="shared" ref="AP62:AP72" si="54">AO62/$E$5</f>
        <v>0</v>
      </c>
      <c r="AQ62" s="386">
        <f t="shared" ref="AQ62:AQ72" si="55">AO62/($E$7/100)</f>
        <v>0</v>
      </c>
    </row>
    <row r="63" spans="1:44" hidden="1" x14ac:dyDescent="0.3">
      <c r="B63" s="378"/>
      <c r="C63" s="379" t="s">
        <v>222</v>
      </c>
      <c r="D63" s="379"/>
      <c r="E63" s="417"/>
      <c r="F63" s="364"/>
      <c r="G63" s="381">
        <v>4728.2388257448683</v>
      </c>
      <c r="H63" s="417"/>
      <c r="J63" s="382">
        <f t="shared" si="45"/>
        <v>48.67606864176409</v>
      </c>
      <c r="K63" s="196"/>
      <c r="L63" s="383">
        <f>'ECP2020'!G77</f>
        <v>70.032631018597996</v>
      </c>
      <c r="M63" s="383">
        <f>'ECP2020'!I77</f>
        <v>12.195718175595418</v>
      </c>
      <c r="N63" s="384"/>
      <c r="P63" s="385">
        <v>1.196</v>
      </c>
      <c r="Q63" s="355">
        <f>G63*P63</f>
        <v>5654.9736355908626</v>
      </c>
      <c r="R63" s="386">
        <f t="shared" si="46"/>
        <v>48.67606864176409</v>
      </c>
      <c r="S63" s="386">
        <f t="shared" si="47"/>
        <v>8.4766144926533595</v>
      </c>
      <c r="V63" s="385"/>
      <c r="W63" s="355">
        <f>G63*V63</f>
        <v>0</v>
      </c>
      <c r="X63" s="386">
        <f t="shared" si="48"/>
        <v>0</v>
      </c>
      <c r="Y63" s="386">
        <f t="shared" si="49"/>
        <v>0</v>
      </c>
      <c r="AB63" s="385"/>
      <c r="AC63" s="355">
        <f t="shared" ref="AC63:AC68" si="56">W63*AB63</f>
        <v>0</v>
      </c>
      <c r="AD63" s="386">
        <f t="shared" si="50"/>
        <v>0</v>
      </c>
      <c r="AE63" s="386">
        <f t="shared" si="51"/>
        <v>0</v>
      </c>
      <c r="AH63" s="385"/>
      <c r="AI63" s="355">
        <f t="shared" ref="AI63:AI68" si="57">AC63*AH63</f>
        <v>0</v>
      </c>
      <c r="AJ63" s="386">
        <f t="shared" si="52"/>
        <v>0</v>
      </c>
      <c r="AK63" s="386">
        <f t="shared" si="53"/>
        <v>0</v>
      </c>
      <c r="AN63" s="385"/>
      <c r="AO63" s="355">
        <f t="shared" ref="AO63:AO68" si="58">AI63*AN63</f>
        <v>0</v>
      </c>
      <c r="AP63" s="386">
        <f t="shared" si="54"/>
        <v>0</v>
      </c>
      <c r="AQ63" s="386">
        <f t="shared" si="55"/>
        <v>0</v>
      </c>
    </row>
    <row r="64" spans="1:44" hidden="1" x14ac:dyDescent="0.3">
      <c r="B64" s="378"/>
      <c r="C64" s="379" t="s">
        <v>223</v>
      </c>
      <c r="D64" s="379"/>
      <c r="E64" s="417"/>
      <c r="F64" s="364"/>
      <c r="G64" s="381">
        <v>445.16228652448279</v>
      </c>
      <c r="H64" s="417"/>
      <c r="J64" s="382">
        <f t="shared" si="45"/>
        <v>4.5828374610871663</v>
      </c>
      <c r="K64" s="196"/>
      <c r="L64" s="383">
        <f>'ECP2020'!G78</f>
        <v>3.5780008990215486</v>
      </c>
      <c r="M64" s="383">
        <f>'ECP2020'!I78</f>
        <v>0.62308512420311202</v>
      </c>
      <c r="N64" s="384"/>
      <c r="P64" s="356">
        <v>1.196</v>
      </c>
      <c r="Q64" s="355">
        <f>G64*P63</f>
        <v>532.41409468328141</v>
      </c>
      <c r="R64" s="386">
        <f t="shared" si="46"/>
        <v>4.5828374610871663</v>
      </c>
      <c r="S64" s="386">
        <f t="shared" si="47"/>
        <v>0.79807074655153032</v>
      </c>
      <c r="V64" s="356">
        <v>0</v>
      </c>
      <c r="W64" s="355">
        <f>G64*V63</f>
        <v>0</v>
      </c>
      <c r="X64" s="386">
        <f t="shared" si="48"/>
        <v>0</v>
      </c>
      <c r="Y64" s="386">
        <f t="shared" si="49"/>
        <v>0</v>
      </c>
      <c r="AB64" s="356" t="s">
        <v>318</v>
      </c>
      <c r="AC64" s="355">
        <f>W64*AB63</f>
        <v>0</v>
      </c>
      <c r="AD64" s="386">
        <f t="shared" si="50"/>
        <v>0</v>
      </c>
      <c r="AE64" s="386">
        <f t="shared" si="51"/>
        <v>0</v>
      </c>
      <c r="AH64" s="356" t="s">
        <v>318</v>
      </c>
      <c r="AI64" s="355">
        <f>AC64*AH63</f>
        <v>0</v>
      </c>
      <c r="AJ64" s="386">
        <f t="shared" si="52"/>
        <v>0</v>
      </c>
      <c r="AK64" s="386">
        <f t="shared" si="53"/>
        <v>0</v>
      </c>
      <c r="AN64" s="356" t="s">
        <v>318</v>
      </c>
      <c r="AO64" s="355">
        <f>AI64*AN63</f>
        <v>0</v>
      </c>
      <c r="AP64" s="386">
        <f t="shared" si="54"/>
        <v>0</v>
      </c>
      <c r="AQ64" s="386">
        <f t="shared" si="55"/>
        <v>0</v>
      </c>
    </row>
    <row r="65" spans="1:46" hidden="1" x14ac:dyDescent="0.3">
      <c r="B65" s="378"/>
      <c r="C65" s="379" t="s">
        <v>224</v>
      </c>
      <c r="D65" s="379"/>
      <c r="E65" s="417"/>
      <c r="F65" s="364"/>
      <c r="G65" s="381">
        <v>1284.9361731396702</v>
      </c>
      <c r="H65" s="417"/>
      <c r="J65" s="382">
        <f t="shared" si="45"/>
        <v>11.205178547093322</v>
      </c>
      <c r="K65" s="196"/>
      <c r="L65" s="383">
        <f>'ECP2020'!G79</f>
        <v>11.867522029547453</v>
      </c>
      <c r="M65" s="383">
        <f>'ECP2020'!I79</f>
        <v>2.0666502458917382</v>
      </c>
      <c r="N65" s="384"/>
      <c r="P65" s="385">
        <v>1.0130999999999999</v>
      </c>
      <c r="Q65" s="355">
        <f t="shared" ref="Q65:Q68" si="59">G65*P65</f>
        <v>1301.7688370077997</v>
      </c>
      <c r="R65" s="386">
        <f t="shared" si="46"/>
        <v>11.205178547093322</v>
      </c>
      <c r="S65" s="386">
        <f t="shared" si="47"/>
        <v>1.9513075216506945</v>
      </c>
      <c r="V65" s="385"/>
      <c r="W65" s="355">
        <f>G65*V65</f>
        <v>0</v>
      </c>
      <c r="X65" s="386">
        <f t="shared" si="48"/>
        <v>0</v>
      </c>
      <c r="Y65" s="386">
        <f t="shared" si="49"/>
        <v>0</v>
      </c>
      <c r="AB65" s="385"/>
      <c r="AC65" s="355">
        <f t="shared" si="56"/>
        <v>0</v>
      </c>
      <c r="AD65" s="386">
        <f t="shared" si="50"/>
        <v>0</v>
      </c>
      <c r="AE65" s="386">
        <f t="shared" si="51"/>
        <v>0</v>
      </c>
      <c r="AH65" s="385"/>
      <c r="AI65" s="355">
        <f t="shared" si="57"/>
        <v>0</v>
      </c>
      <c r="AJ65" s="386">
        <f t="shared" si="52"/>
        <v>0</v>
      </c>
      <c r="AK65" s="386">
        <f t="shared" si="53"/>
        <v>0</v>
      </c>
      <c r="AN65" s="385"/>
      <c r="AO65" s="355">
        <f t="shared" si="58"/>
        <v>0</v>
      </c>
      <c r="AP65" s="386">
        <f t="shared" si="54"/>
        <v>0</v>
      </c>
      <c r="AQ65" s="386">
        <f t="shared" si="55"/>
        <v>0</v>
      </c>
    </row>
    <row r="66" spans="1:46" hidden="1" x14ac:dyDescent="0.3">
      <c r="B66" s="378"/>
      <c r="C66" s="379" t="s">
        <v>166</v>
      </c>
      <c r="D66" s="379"/>
      <c r="E66" s="417"/>
      <c r="F66" s="364"/>
      <c r="G66" s="381">
        <v>542.3686738557393</v>
      </c>
      <c r="H66" s="417"/>
      <c r="J66" s="382">
        <f t="shared" ref="J66:J67" si="60">IF($D$2=$L$2,L66,IF($D$2=$M$2,M66,IF($D$2=$N$2,N66,IF($D$2=$R$2,R66,IF($D$2=$S$2,S66,IF($D$2=$T$2,T66,IF($D$2=$X$2,X66,IF($D$2=$Y$2,Y66,IF($D$2=$Z$2,Z66,IF($D$2=$AD$2,AD66,IF($D$2=$AE$2,AE66,IF($D$2=$AF$2,AF66,IF($D$2=$AJ$2,AJ66,IF($D$2=$AK$2,AK66,IF($D$2=$AL$2,AL66,IF($D$2=$AP$2,AP66,IF($D$2=$AQ$2,AQ66,IF($D$2=$AR$2,AR66))))))))))))))))))</f>
        <v>4.7427525723957418</v>
      </c>
      <c r="K66" s="196"/>
      <c r="L66" s="383">
        <f>'ECP2020'!G80</f>
        <v>7.9787227838758952</v>
      </c>
      <c r="M66" s="383">
        <f>'ECP2020'!I80</f>
        <v>1.3894416510999239</v>
      </c>
      <c r="N66" s="384"/>
      <c r="P66" s="385">
        <v>1.0159</v>
      </c>
      <c r="Q66" s="355">
        <f t="shared" ref="Q66:Q67" si="61">G66*P66</f>
        <v>550.99233577004554</v>
      </c>
      <c r="R66" s="386">
        <f t="shared" si="46"/>
        <v>4.7427525723957418</v>
      </c>
      <c r="S66" s="386">
        <f t="shared" ref="S66:S67" si="62">Q66/($E$7/100)</f>
        <v>0.82591890249215805</v>
      </c>
      <c r="V66" s="385"/>
      <c r="W66" s="355">
        <f>G66*V66</f>
        <v>0</v>
      </c>
      <c r="X66" s="386">
        <f t="shared" si="48"/>
        <v>0</v>
      </c>
      <c r="Y66" s="386">
        <f t="shared" ref="Y66:Y67" si="63">W66/($E$7/100)</f>
        <v>0</v>
      </c>
      <c r="AB66" s="385"/>
      <c r="AC66" s="355">
        <f t="shared" ref="AC66:AC67" si="64">W66*AB66</f>
        <v>0</v>
      </c>
      <c r="AD66" s="386">
        <f t="shared" si="50"/>
        <v>0</v>
      </c>
      <c r="AE66" s="386">
        <f t="shared" ref="AE66:AE67" si="65">AC66/($E$7/100)</f>
        <v>0</v>
      </c>
      <c r="AH66" s="385"/>
      <c r="AI66" s="355">
        <f t="shared" ref="AI66:AI67" si="66">AC66*AH66</f>
        <v>0</v>
      </c>
      <c r="AJ66" s="386">
        <f t="shared" si="52"/>
        <v>0</v>
      </c>
      <c r="AK66" s="386">
        <f t="shared" ref="AK66:AK67" si="67">AI66/($E$7/100)</f>
        <v>0</v>
      </c>
      <c r="AN66" s="385"/>
      <c r="AO66" s="355">
        <f t="shared" ref="AO66:AO67" si="68">AI66*AN66</f>
        <v>0</v>
      </c>
      <c r="AP66" s="386">
        <f t="shared" si="54"/>
        <v>0</v>
      </c>
      <c r="AQ66" s="386">
        <f t="shared" ref="AQ66:AQ67" si="69">AO66/($E$7/100)</f>
        <v>0</v>
      </c>
    </row>
    <row r="67" spans="1:46" hidden="1" x14ac:dyDescent="0.3">
      <c r="B67" s="378"/>
      <c r="C67" s="379" t="s">
        <v>225</v>
      </c>
      <c r="D67" s="379"/>
      <c r="E67" s="417"/>
      <c r="F67" s="364"/>
      <c r="G67" s="381">
        <v>128.594506150651</v>
      </c>
      <c r="H67" s="417"/>
      <c r="J67" s="382">
        <f t="shared" si="60"/>
        <v>1.1485726427257481</v>
      </c>
      <c r="K67" s="196"/>
      <c r="L67" s="383">
        <f>'ECP2020'!G81</f>
        <v>1.0316908989362978</v>
      </c>
      <c r="M67" s="383">
        <f>'ECP2020'!I81</f>
        <v>0.17966212699352149</v>
      </c>
      <c r="N67" s="384"/>
      <c r="P67" s="385">
        <v>1.0376506024096386</v>
      </c>
      <c r="Q67" s="355">
        <f t="shared" si="61"/>
        <v>133.43616677379299</v>
      </c>
      <c r="R67" s="386">
        <f t="shared" si="46"/>
        <v>1.1485726427257481</v>
      </c>
      <c r="S67" s="386">
        <f t="shared" si="62"/>
        <v>0.20001630741478463</v>
      </c>
      <c r="V67" s="385"/>
      <c r="W67" s="355">
        <f>G67*V67</f>
        <v>0</v>
      </c>
      <c r="X67" s="386">
        <f t="shared" si="48"/>
        <v>0</v>
      </c>
      <c r="Y67" s="386">
        <f t="shared" si="63"/>
        <v>0</v>
      </c>
      <c r="AB67" s="385"/>
      <c r="AC67" s="355">
        <f t="shared" si="64"/>
        <v>0</v>
      </c>
      <c r="AD67" s="386">
        <f t="shared" si="50"/>
        <v>0</v>
      </c>
      <c r="AE67" s="386">
        <f t="shared" si="65"/>
        <v>0</v>
      </c>
      <c r="AH67" s="385"/>
      <c r="AI67" s="355">
        <f t="shared" si="66"/>
        <v>0</v>
      </c>
      <c r="AJ67" s="386">
        <f t="shared" si="52"/>
        <v>0</v>
      </c>
      <c r="AK67" s="386">
        <f t="shared" si="67"/>
        <v>0</v>
      </c>
      <c r="AN67" s="385"/>
      <c r="AO67" s="355">
        <f t="shared" si="68"/>
        <v>0</v>
      </c>
      <c r="AP67" s="386">
        <f t="shared" si="54"/>
        <v>0</v>
      </c>
      <c r="AQ67" s="386">
        <f t="shared" si="69"/>
        <v>0</v>
      </c>
    </row>
    <row r="68" spans="1:46" hidden="1" x14ac:dyDescent="0.3">
      <c r="B68" s="378"/>
      <c r="C68" s="379" t="s">
        <v>377</v>
      </c>
      <c r="D68" s="379"/>
      <c r="E68" s="417"/>
      <c r="F68" s="364"/>
      <c r="G68" s="381">
        <v>4743.2655788257334</v>
      </c>
      <c r="H68" s="417"/>
      <c r="J68" s="382">
        <f t="shared" si="45"/>
        <v>57.959995464570817</v>
      </c>
      <c r="K68" s="196"/>
      <c r="L68" s="383">
        <f>'ECP2020'!G82</f>
        <v>42.222983617219334</v>
      </c>
      <c r="M68" s="383">
        <f>'ECP2020'!I82</f>
        <v>7.3528525380067631</v>
      </c>
      <c r="N68" s="384"/>
      <c r="P68" s="385">
        <v>1.4196</v>
      </c>
      <c r="Q68" s="355">
        <f t="shared" si="59"/>
        <v>6733.5398157010113</v>
      </c>
      <c r="R68" s="386">
        <f t="shared" si="46"/>
        <v>57.959995464570817</v>
      </c>
      <c r="S68" s="386">
        <f t="shared" si="47"/>
        <v>10.09334876990383</v>
      </c>
      <c r="V68" s="385"/>
      <c r="W68" s="355">
        <f>G68*V68</f>
        <v>0</v>
      </c>
      <c r="X68" s="386">
        <f t="shared" si="48"/>
        <v>0</v>
      </c>
      <c r="Y68" s="386">
        <f t="shared" si="49"/>
        <v>0</v>
      </c>
      <c r="AB68" s="385"/>
      <c r="AC68" s="355">
        <f t="shared" si="56"/>
        <v>0</v>
      </c>
      <c r="AD68" s="386">
        <f t="shared" si="50"/>
        <v>0</v>
      </c>
      <c r="AE68" s="386">
        <f t="shared" si="51"/>
        <v>0</v>
      </c>
      <c r="AH68" s="385"/>
      <c r="AI68" s="355">
        <f t="shared" si="57"/>
        <v>0</v>
      </c>
      <c r="AJ68" s="386">
        <f t="shared" si="52"/>
        <v>0</v>
      </c>
      <c r="AK68" s="386">
        <f t="shared" si="53"/>
        <v>0</v>
      </c>
      <c r="AN68" s="385"/>
      <c r="AO68" s="355">
        <f t="shared" si="58"/>
        <v>0</v>
      </c>
      <c r="AP68" s="386">
        <f t="shared" si="54"/>
        <v>0</v>
      </c>
      <c r="AQ68" s="386">
        <f t="shared" si="55"/>
        <v>0</v>
      </c>
    </row>
    <row r="69" spans="1:46" hidden="1" x14ac:dyDescent="0.3">
      <c r="B69" s="378"/>
      <c r="C69" s="379" t="s">
        <v>181</v>
      </c>
      <c r="D69" s="379"/>
      <c r="E69" s="417"/>
      <c r="F69" s="364"/>
      <c r="G69" s="381">
        <v>237.70656682827956</v>
      </c>
      <c r="H69" s="417"/>
      <c r="J69" s="382">
        <f t="shared" si="45"/>
        <v>2.1231331557459345</v>
      </c>
      <c r="K69" s="196"/>
      <c r="L69" s="383">
        <f>'ECP2020'!G83</f>
        <v>2.7998029715584685</v>
      </c>
      <c r="M69" s="383">
        <f>'ECP2020'!I83</f>
        <v>0.48756711680950426</v>
      </c>
      <c r="N69" s="384"/>
      <c r="P69" s="356">
        <v>1</v>
      </c>
      <c r="Q69" s="355">
        <f>G69*P67</f>
        <v>246.65636226609129</v>
      </c>
      <c r="R69" s="386">
        <f t="shared" si="46"/>
        <v>2.1231331557459345</v>
      </c>
      <c r="S69" s="386">
        <f t="shared" si="47"/>
        <v>0.36972955663858675</v>
      </c>
      <c r="W69" s="355">
        <f>G69*V67</f>
        <v>0</v>
      </c>
      <c r="X69" s="386">
        <f t="shared" si="48"/>
        <v>0</v>
      </c>
      <c r="Y69" s="386">
        <f t="shared" si="49"/>
        <v>0</v>
      </c>
      <c r="AB69" s="356" t="s">
        <v>367</v>
      </c>
      <c r="AC69" s="355">
        <f>W69*AB67</f>
        <v>0</v>
      </c>
      <c r="AD69" s="386">
        <f t="shared" si="50"/>
        <v>0</v>
      </c>
      <c r="AE69" s="386">
        <f t="shared" si="51"/>
        <v>0</v>
      </c>
      <c r="AH69" s="356" t="s">
        <v>367</v>
      </c>
      <c r="AI69" s="571">
        <f>AC69*AH67</f>
        <v>0</v>
      </c>
      <c r="AJ69" s="386">
        <f t="shared" si="52"/>
        <v>0</v>
      </c>
      <c r="AK69" s="386">
        <f t="shared" si="53"/>
        <v>0</v>
      </c>
      <c r="AN69" s="356" t="s">
        <v>367</v>
      </c>
      <c r="AO69" s="571">
        <f>AI69*AN67</f>
        <v>0</v>
      </c>
      <c r="AP69" s="386">
        <f t="shared" si="54"/>
        <v>0</v>
      </c>
      <c r="AQ69" s="386">
        <f t="shared" si="55"/>
        <v>0</v>
      </c>
    </row>
    <row r="70" spans="1:46" hidden="1" x14ac:dyDescent="0.3">
      <c r="B70" s="378"/>
      <c r="C70" s="379" t="s">
        <v>414</v>
      </c>
      <c r="D70" s="379"/>
      <c r="E70" s="417"/>
      <c r="F70" s="364"/>
      <c r="G70" s="381">
        <v>1544.3854928316641</v>
      </c>
      <c r="H70" s="417"/>
      <c r="J70" s="382"/>
      <c r="K70" s="196"/>
      <c r="L70" s="383">
        <f>G70/E5</f>
        <v>13.293539298802422</v>
      </c>
      <c r="M70" s="383">
        <f>G70/$E$7</f>
        <v>2.3149816947665838E-2</v>
      </c>
      <c r="N70" s="384"/>
      <c r="P70" s="356">
        <v>1.4196</v>
      </c>
      <c r="Q70" s="355">
        <f t="shared" ref="Q70:Q71" si="70">G70*P68</f>
        <v>2192.4096456238303</v>
      </c>
      <c r="R70" s="386">
        <f t="shared" ref="R70:R71" si="71">Q70/$E$5</f>
        <v>18.871508388579919</v>
      </c>
      <c r="S70" s="386">
        <f t="shared" ref="S70:S71" si="72">Q70/($E$7/100)</f>
        <v>3.2863480138906422</v>
      </c>
      <c r="W70" s="355"/>
      <c r="X70" s="386"/>
      <c r="Y70" s="386"/>
      <c r="AC70" s="355"/>
      <c r="AD70" s="386"/>
      <c r="AE70" s="386"/>
      <c r="AI70" s="571"/>
      <c r="AJ70" s="386"/>
      <c r="AK70" s="386"/>
      <c r="AO70" s="571"/>
      <c r="AP70" s="386"/>
      <c r="AQ70" s="386"/>
    </row>
    <row r="71" spans="1:46" hidden="1" x14ac:dyDescent="0.3">
      <c r="B71" s="378"/>
      <c r="C71" s="379" t="s">
        <v>379</v>
      </c>
      <c r="D71" s="379"/>
      <c r="E71" s="417"/>
      <c r="F71" s="364"/>
      <c r="G71" s="381">
        <v>-3641.4464068167299</v>
      </c>
      <c r="H71" s="417"/>
      <c r="J71" s="382"/>
      <c r="K71" s="196"/>
      <c r="L71" s="383">
        <f>G71/E5</f>
        <v>-31.344318590266276</v>
      </c>
      <c r="M71" s="383">
        <f>G71/$E$7</f>
        <v>-5.4584051801716361E-2</v>
      </c>
      <c r="N71" s="384"/>
      <c r="P71" s="356">
        <v>1.1086666666666667</v>
      </c>
      <c r="Q71" s="355">
        <f t="shared" si="70"/>
        <v>-3641.4464068167299</v>
      </c>
      <c r="R71" s="386">
        <f t="shared" si="71"/>
        <v>-31.344318590266276</v>
      </c>
      <c r="S71" s="386">
        <f t="shared" si="72"/>
        <v>-5.4584051801716358</v>
      </c>
      <c r="W71" s="355"/>
      <c r="X71" s="386"/>
      <c r="Y71" s="386"/>
      <c r="AC71" s="355"/>
      <c r="AD71" s="386"/>
      <c r="AE71" s="386"/>
      <c r="AI71" s="571"/>
      <c r="AJ71" s="386"/>
      <c r="AK71" s="386"/>
      <c r="AO71" s="571"/>
      <c r="AP71" s="386"/>
      <c r="AQ71" s="386"/>
    </row>
    <row r="72" spans="1:46" hidden="1" x14ac:dyDescent="0.3">
      <c r="B72" s="387"/>
      <c r="C72" s="388" t="s">
        <v>6</v>
      </c>
      <c r="D72" s="388"/>
      <c r="E72" s="413"/>
      <c r="F72" s="414"/>
      <c r="G72" s="391">
        <v>16515.32193250085</v>
      </c>
      <c r="H72" s="420"/>
      <c r="J72" s="393">
        <f t="shared" si="45"/>
        <v>156.69177740307455</v>
      </c>
      <c r="L72" s="394">
        <f>SUM(L62:L69)</f>
        <v>198.29183519982305</v>
      </c>
      <c r="M72" s="394">
        <f>SUM(M62:M69)</f>
        <v>34.53120785903991</v>
      </c>
      <c r="N72" s="395">
        <f>G72/$N$9</f>
        <v>8.2284089560625967E-2</v>
      </c>
      <c r="P72" s="396"/>
      <c r="Q72" s="397">
        <f>SUM(Q62:Q71)</f>
        <v>18203.768193555279</v>
      </c>
      <c r="R72" s="398">
        <f t="shared" si="46"/>
        <v>156.69177740307455</v>
      </c>
      <c r="S72" s="398">
        <f t="shared" si="47"/>
        <v>27.286833720891462</v>
      </c>
      <c r="T72" s="399">
        <f>Q72/T$9</f>
        <v>8.7445186027048219E-2</v>
      </c>
      <c r="V72" s="396"/>
      <c r="W72" s="397">
        <f>SUM(W62:W69)</f>
        <v>0</v>
      </c>
      <c r="X72" s="398">
        <f t="shared" si="48"/>
        <v>0</v>
      </c>
      <c r="Y72" s="398">
        <f t="shared" si="49"/>
        <v>0</v>
      </c>
      <c r="Z72" s="399">
        <f>W72/Z$9</f>
        <v>0</v>
      </c>
      <c r="AB72" s="396"/>
      <c r="AC72" s="397">
        <f>SUM(AC62:AC69)</f>
        <v>0</v>
      </c>
      <c r="AD72" s="398">
        <f t="shared" si="50"/>
        <v>0</v>
      </c>
      <c r="AE72" s="398">
        <f t="shared" si="51"/>
        <v>0</v>
      </c>
      <c r="AF72" s="399">
        <f>AC72/AF$9</f>
        <v>0</v>
      </c>
      <c r="AH72" s="396"/>
      <c r="AI72" s="397">
        <f>SUM(AI62:AI69)</f>
        <v>0</v>
      </c>
      <c r="AJ72" s="398">
        <f t="shared" si="52"/>
        <v>0</v>
      </c>
      <c r="AK72" s="398">
        <f t="shared" si="53"/>
        <v>0</v>
      </c>
      <c r="AL72" s="399">
        <f>AI72/AL$9</f>
        <v>0</v>
      </c>
      <c r="AN72" s="396"/>
      <c r="AO72" s="397">
        <f>SUM(AO62:AO69)</f>
        <v>0</v>
      </c>
      <c r="AP72" s="398">
        <f t="shared" si="54"/>
        <v>0</v>
      </c>
      <c r="AQ72" s="398">
        <f t="shared" si="55"/>
        <v>0</v>
      </c>
      <c r="AR72" s="399">
        <f>AO72/AR$9</f>
        <v>0</v>
      </c>
    </row>
    <row r="73" spans="1:46" hidden="1" x14ac:dyDescent="0.3">
      <c r="B73" s="439"/>
      <c r="C73" s="440"/>
      <c r="D73" s="440"/>
      <c r="E73" s="441"/>
      <c r="F73" s="442"/>
      <c r="G73" s="443"/>
      <c r="H73" s="444"/>
      <c r="J73" s="445"/>
      <c r="L73" s="446"/>
      <c r="M73" s="446"/>
      <c r="N73" s="443"/>
    </row>
    <row r="74" spans="1:46" hidden="1" x14ac:dyDescent="0.3">
      <c r="A74" s="373"/>
      <c r="B74" s="357">
        <v>7</v>
      </c>
      <c r="C74" s="358" t="s">
        <v>17</v>
      </c>
      <c r="D74" s="358"/>
      <c r="E74" s="358"/>
      <c r="F74" s="358"/>
      <c r="G74" s="374" t="s">
        <v>61</v>
      </c>
      <c r="H74" s="422"/>
      <c r="J74" s="375" t="s">
        <v>80</v>
      </c>
      <c r="L74" s="376" t="s">
        <v>214</v>
      </c>
      <c r="M74" s="376" t="s">
        <v>291</v>
      </c>
      <c r="N74" s="377" t="s">
        <v>77</v>
      </c>
      <c r="Q74" s="376" t="s">
        <v>61</v>
      </c>
      <c r="R74" s="376" t="s">
        <v>214</v>
      </c>
      <c r="S74" s="376" t="s">
        <v>291</v>
      </c>
      <c r="T74" s="377" t="s">
        <v>77</v>
      </c>
      <c r="W74" s="376" t="s">
        <v>61</v>
      </c>
      <c r="X74" s="376" t="s">
        <v>214</v>
      </c>
      <c r="Y74" s="376" t="s">
        <v>291</v>
      </c>
      <c r="Z74" s="377" t="s">
        <v>77</v>
      </c>
      <c r="AC74" s="376" t="s">
        <v>61</v>
      </c>
      <c r="AD74" s="376" t="s">
        <v>214</v>
      </c>
      <c r="AE74" s="376" t="s">
        <v>291</v>
      </c>
      <c r="AF74" s="377" t="s">
        <v>77</v>
      </c>
      <c r="AI74" s="376" t="s">
        <v>61</v>
      </c>
      <c r="AJ74" s="376" t="s">
        <v>214</v>
      </c>
      <c r="AK74" s="376" t="s">
        <v>291</v>
      </c>
      <c r="AL74" s="377" t="s">
        <v>77</v>
      </c>
      <c r="AO74" s="376" t="s">
        <v>61</v>
      </c>
      <c r="AP74" s="376" t="s">
        <v>214</v>
      </c>
      <c r="AQ74" s="376" t="s">
        <v>291</v>
      </c>
      <c r="AR74" s="377" t="s">
        <v>77</v>
      </c>
    </row>
    <row r="75" spans="1:46" hidden="1" x14ac:dyDescent="0.3">
      <c r="B75" s="404"/>
      <c r="C75" s="447" t="s">
        <v>111</v>
      </c>
      <c r="D75" s="447"/>
      <c r="E75" s="448"/>
      <c r="F75" s="406"/>
      <c r="G75" s="408">
        <v>8630.4963847650361</v>
      </c>
      <c r="H75" s="417"/>
      <c r="J75" s="409">
        <f t="shared" ref="J75:J80" si="73">IF($D$2=$L$2,L75,IF($D$2=$M$2,M75,IF($D$2=$N$2,N75,IF($D$2=$R$2,R75,IF($D$2=$S$2,S75,IF($D$2=$T$2,T75,IF($D$2=$X$2,X75,IF($D$2=$Y$2,Y75,IF($D$2=$Z$2,Z75,IF($D$2=$AD$2,AD75,IF($D$2=$AE$2,AE75,IF($D$2=$AF$2,AF75,IF($D$2=$AJ$2,AJ75,IF($D$2=$AK$2,AK75,IF($D$2=$AL$2,AL75,IF($D$2=$AP$2,AP75,IF($D$2=$AQ$2,AQ75,IF($D$2=$AR$2,AR75))))))))))))))))))</f>
        <v>88.031689250521012</v>
      </c>
      <c r="L75" s="410">
        <f>'ECP2020'!G107</f>
        <v>74.288345359089462</v>
      </c>
      <c r="M75" s="410">
        <f>'ECP2020'!I107</f>
        <v>12.936822600455464</v>
      </c>
      <c r="N75" s="411"/>
      <c r="P75" s="385">
        <v>1.1850000000000001</v>
      </c>
      <c r="Q75" s="355">
        <f>G75*P75</f>
        <v>10227.138215946568</v>
      </c>
      <c r="R75" s="386">
        <f t="shared" ref="R75:R80" si="74">Q75/$E$5</f>
        <v>88.031689250521012</v>
      </c>
      <c r="S75" s="386">
        <f t="shared" ref="S75:S80" si="75">Q75/($E$7/100)</f>
        <v>15.330134781539737</v>
      </c>
      <c r="V75" s="385"/>
      <c r="W75" s="355">
        <f>G75*V75</f>
        <v>0</v>
      </c>
      <c r="X75" s="386">
        <f>W75/$E$5</f>
        <v>0</v>
      </c>
      <c r="Y75" s="386">
        <f>W75/($E$7/100)</f>
        <v>0</v>
      </c>
      <c r="AB75" s="385"/>
      <c r="AC75" s="355">
        <f>W75*AB75</f>
        <v>0</v>
      </c>
      <c r="AD75" s="386">
        <f>AC75/$E$5</f>
        <v>0</v>
      </c>
      <c r="AE75" s="386">
        <f>AC75/($E$7/100)</f>
        <v>0</v>
      </c>
      <c r="AH75" s="385"/>
      <c r="AI75" s="355">
        <f>AC75*AH75</f>
        <v>0</v>
      </c>
      <c r="AJ75" s="386">
        <f>AI75/$E$5</f>
        <v>0</v>
      </c>
      <c r="AK75" s="386">
        <f>AI75/($E$7/100)</f>
        <v>0</v>
      </c>
      <c r="AN75" s="481"/>
      <c r="AO75" s="355">
        <f>AI75*AN75</f>
        <v>0</v>
      </c>
      <c r="AP75" s="386">
        <f>AO75/$E$5</f>
        <v>0</v>
      </c>
      <c r="AQ75" s="386">
        <f>AO75/($E$7/100)</f>
        <v>0</v>
      </c>
    </row>
    <row r="76" spans="1:46" hidden="1" x14ac:dyDescent="0.3">
      <c r="B76" s="378"/>
      <c r="C76" s="449" t="s">
        <v>112</v>
      </c>
      <c r="D76" s="449"/>
      <c r="E76" s="369"/>
      <c r="F76" s="417"/>
      <c r="G76" s="381">
        <v>859.58491904471964</v>
      </c>
      <c r="H76" s="417"/>
      <c r="J76" s="382">
        <f t="shared" si="73"/>
        <v>8.767828535489171</v>
      </c>
      <c r="L76" s="383">
        <f>'ECP2020'!G108</f>
        <v>7.3990114223537313</v>
      </c>
      <c r="M76" s="383">
        <f>'ECP2020'!I108</f>
        <v>1.2884887626322965</v>
      </c>
      <c r="N76" s="384"/>
      <c r="P76" s="385">
        <v>1.1850000000000001</v>
      </c>
      <c r="Q76" s="355">
        <f t="shared" ref="Q76" si="76">G76*P76</f>
        <v>1018.6081290679928</v>
      </c>
      <c r="R76" s="386">
        <f t="shared" si="74"/>
        <v>8.767828535489171</v>
      </c>
      <c r="S76" s="386">
        <f t="shared" si="75"/>
        <v>1.5268591837192724</v>
      </c>
      <c r="V76" s="385"/>
      <c r="W76" s="355">
        <f>G76*V76</f>
        <v>0</v>
      </c>
      <c r="X76" s="386">
        <f>W76/$E$5</f>
        <v>0</v>
      </c>
      <c r="Y76" s="386">
        <f>W76/($E$7/100)</f>
        <v>0</v>
      </c>
      <c r="AB76" s="385"/>
      <c r="AC76" s="355">
        <f>W76*AB76</f>
        <v>0</v>
      </c>
      <c r="AD76" s="386">
        <f>AC76/$E$5</f>
        <v>0</v>
      </c>
      <c r="AE76" s="386">
        <f>AC76/($E$7/100)</f>
        <v>0</v>
      </c>
      <c r="AH76" s="385"/>
      <c r="AI76" s="355">
        <f>AC76*AH76</f>
        <v>0</v>
      </c>
      <c r="AJ76" s="386">
        <f>AI76/$E$5</f>
        <v>0</v>
      </c>
      <c r="AK76" s="386">
        <f>AI76/($E$7/100)</f>
        <v>0</v>
      </c>
      <c r="AN76" s="385"/>
      <c r="AO76" s="355">
        <f>AI76*AN76</f>
        <v>0</v>
      </c>
      <c r="AP76" s="386">
        <f>AO76/$E$5</f>
        <v>0</v>
      </c>
      <c r="AQ76" s="386">
        <f>AO76/($E$7/100)</f>
        <v>0</v>
      </c>
    </row>
    <row r="77" spans="1:46" hidden="1" x14ac:dyDescent="0.3">
      <c r="B77" s="378"/>
      <c r="C77" s="449" t="s">
        <v>39</v>
      </c>
      <c r="D77" s="449"/>
      <c r="E77" s="369"/>
      <c r="F77" s="417"/>
      <c r="G77" s="381">
        <v>1918.9081375965934</v>
      </c>
      <c r="H77" s="417"/>
      <c r="J77" s="382">
        <f t="shared" ref="J77" si="77">IF($D$2=$L$2,L77,IF($D$2=$M$2,M77,IF($D$2=$N$2,N77,IF($D$2=$R$2,R77,IF($D$2=$S$2,S77,IF($D$2=$T$2,T77,IF($D$2=$X$2,X77,IF($D$2=$Y$2,Y77,IF($D$2=$Z$2,Z77,IF($D$2=$AD$2,AD77,IF($D$2=$AE$2,AE77,IF($D$2=$AF$2,AF77,IF($D$2=$AJ$2,AJ77,IF($D$2=$AK$2,AK77,IF($D$2=$AL$2,AL77,IF($D$2=$AP$2,AP77,IF($D$2=$AQ$2,AQ77,IF($D$2=$AR$2,AR77))))))))))))))))))</f>
        <v>21.29906021795869</v>
      </c>
      <c r="L77" s="383">
        <f>'ECP2020'!G109</f>
        <v>16.517301448591461</v>
      </c>
      <c r="M77" s="383">
        <f>'ECP2020'!I109</f>
        <v>2.8763784904051448</v>
      </c>
      <c r="N77" s="384"/>
      <c r="P77" s="385">
        <v>1.2895000000000001</v>
      </c>
      <c r="Q77" s="355">
        <f t="shared" ref="Q77" si="78">G77*P77</f>
        <v>2474.4320434308074</v>
      </c>
      <c r="R77" s="386">
        <f t="shared" si="74"/>
        <v>21.29906021795869</v>
      </c>
      <c r="S77" s="386">
        <f t="shared" si="75"/>
        <v>3.7090900633774373</v>
      </c>
      <c r="V77" s="385"/>
      <c r="W77" s="355">
        <f>G77*V77</f>
        <v>0</v>
      </c>
      <c r="X77" s="386">
        <f>W77/$E$5</f>
        <v>0</v>
      </c>
      <c r="Y77" s="386">
        <f>W77/($E$7/100)</f>
        <v>0</v>
      </c>
      <c r="AB77" s="385"/>
      <c r="AC77" s="355">
        <f>W77*AB77</f>
        <v>0</v>
      </c>
      <c r="AD77" s="386">
        <f>AC77/$E$5</f>
        <v>0</v>
      </c>
      <c r="AE77" s="386">
        <f>AC77/($E$7/100)</f>
        <v>0</v>
      </c>
      <c r="AH77" s="385"/>
      <c r="AI77" s="355">
        <f>AC77*AH77</f>
        <v>0</v>
      </c>
      <c r="AJ77" s="386">
        <f>AI77/$E$5</f>
        <v>0</v>
      </c>
      <c r="AK77" s="386">
        <f>AI77/($E$7/100)</f>
        <v>0</v>
      </c>
      <c r="AN77" s="385"/>
      <c r="AO77" s="355">
        <f>AI77*AN77</f>
        <v>0</v>
      </c>
      <c r="AP77" s="386">
        <f>AO77/$E$5</f>
        <v>0</v>
      </c>
      <c r="AQ77" s="386">
        <f>AO77/($E$7/100)</f>
        <v>0</v>
      </c>
    </row>
    <row r="78" spans="1:46" hidden="1" x14ac:dyDescent="0.3">
      <c r="B78" s="378"/>
      <c r="C78" s="449" t="s">
        <v>235</v>
      </c>
      <c r="D78" s="449"/>
      <c r="E78" s="369"/>
      <c r="F78" s="417"/>
      <c r="G78" s="381">
        <v>186.78110140477261</v>
      </c>
      <c r="H78" s="417"/>
      <c r="J78" s="382">
        <f t="shared" si="73"/>
        <v>1.9051807849384372</v>
      </c>
      <c r="L78" s="383">
        <f>'ECP2020'!G110</f>
        <v>1.6077474978383437</v>
      </c>
      <c r="M78" s="383">
        <f>'ECP2020'!I110</f>
        <v>0.2799785627923661</v>
      </c>
      <c r="N78" s="384"/>
      <c r="P78" s="356">
        <v>1.1850000000000001</v>
      </c>
      <c r="Q78" s="355">
        <f>G78*P78</f>
        <v>221.33560516465556</v>
      </c>
      <c r="R78" s="386">
        <f t="shared" si="74"/>
        <v>1.9051807849384372</v>
      </c>
      <c r="S78" s="386">
        <f t="shared" si="75"/>
        <v>0.33177459690895411</v>
      </c>
      <c r="V78" s="385"/>
      <c r="W78" s="355">
        <f>G78*V75</f>
        <v>0</v>
      </c>
      <c r="X78" s="386">
        <f>W78/$E$5</f>
        <v>0</v>
      </c>
      <c r="Y78" s="386">
        <f>W78/($E$7/100)</f>
        <v>0</v>
      </c>
      <c r="AB78" s="356" t="s">
        <v>368</v>
      </c>
      <c r="AC78" s="355">
        <f>W78*AB75</f>
        <v>0</v>
      </c>
      <c r="AD78" s="386">
        <f>AC78/$E$5</f>
        <v>0</v>
      </c>
      <c r="AE78" s="386">
        <f>AC78/($E$7/100)</f>
        <v>0</v>
      </c>
      <c r="AH78" s="356" t="s">
        <v>368</v>
      </c>
      <c r="AI78" s="571">
        <f>AC78*AH75</f>
        <v>0</v>
      </c>
      <c r="AJ78" s="386">
        <f>AI78/$E$5</f>
        <v>0</v>
      </c>
      <c r="AK78" s="386">
        <f>AI78/($E$7/100)</f>
        <v>0</v>
      </c>
      <c r="AN78" s="356" t="s">
        <v>368</v>
      </c>
      <c r="AO78" s="571"/>
      <c r="AP78" s="386">
        <f>AO78/$E$5</f>
        <v>0</v>
      </c>
      <c r="AQ78" s="386">
        <f>AO78/($E$7/100)</f>
        <v>0</v>
      </c>
      <c r="AT78" s="573"/>
    </row>
    <row r="79" spans="1:46" hidden="1" x14ac:dyDescent="0.3">
      <c r="B79" s="378"/>
      <c r="C79" s="449" t="s">
        <v>379</v>
      </c>
      <c r="D79" s="449"/>
      <c r="E79" s="369"/>
      <c r="F79" s="417"/>
      <c r="G79" s="381">
        <v>-1820.723203408365</v>
      </c>
      <c r="H79" s="417"/>
      <c r="J79" s="382"/>
      <c r="L79" s="383">
        <f>'ECP2020'!G111</f>
        <v>-15.672159295133138</v>
      </c>
      <c r="M79" s="383">
        <f>'ECP2020'!I111</f>
        <v>-2.7292025900858161</v>
      </c>
      <c r="N79" s="384"/>
      <c r="P79" s="356">
        <v>1.1850000000000001</v>
      </c>
      <c r="Q79" s="355">
        <f>G79*P79</f>
        <v>-2157.5569960389125</v>
      </c>
      <c r="R79" s="386">
        <f t="shared" si="74"/>
        <v>-18.571508764732769</v>
      </c>
      <c r="S79" s="386">
        <f t="shared" si="75"/>
        <v>-3.2341050692516942</v>
      </c>
      <c r="W79" s="355"/>
      <c r="X79" s="386"/>
      <c r="Y79" s="386"/>
      <c r="AC79" s="355"/>
      <c r="AD79" s="386"/>
      <c r="AE79" s="386"/>
      <c r="AI79" s="571"/>
      <c r="AJ79" s="386"/>
      <c r="AK79" s="386"/>
      <c r="AO79" s="571"/>
      <c r="AP79" s="386"/>
      <c r="AQ79" s="386"/>
      <c r="AT79" s="573"/>
    </row>
    <row r="80" spans="1:46" hidden="1" x14ac:dyDescent="0.3">
      <c r="B80" s="432"/>
      <c r="C80" s="388" t="s">
        <v>6</v>
      </c>
      <c r="D80" s="388"/>
      <c r="E80" s="450"/>
      <c r="F80" s="450"/>
      <c r="G80" s="391">
        <f>SUM(G75:G79)</f>
        <v>9775.0473394027576</v>
      </c>
      <c r="H80" s="451"/>
      <c r="J80" s="393">
        <f t="shared" si="73"/>
        <v>101.43225002417454</v>
      </c>
      <c r="L80" s="394">
        <f>SUM(L75:L79)</f>
        <v>84.140246432739858</v>
      </c>
      <c r="M80" s="394">
        <f>SUM(M75:M79)</f>
        <v>14.652465826199457</v>
      </c>
      <c r="N80" s="395">
        <f>G80/$N$9</f>
        <v>4.8702100632499051E-2</v>
      </c>
      <c r="P80" s="396"/>
      <c r="Q80" s="397">
        <f>SUM(Q75:Q79)</f>
        <v>11783.956997571111</v>
      </c>
      <c r="R80" s="398">
        <f t="shared" si="74"/>
        <v>101.43225002417454</v>
      </c>
      <c r="S80" s="398">
        <f t="shared" si="75"/>
        <v>17.663753556293706</v>
      </c>
      <c r="T80" s="399">
        <f>Q80/T$9</f>
        <v>5.6606429000351427E-2</v>
      </c>
      <c r="V80" s="396"/>
      <c r="W80" s="397">
        <f>SUM(W75:W78)</f>
        <v>0</v>
      </c>
      <c r="X80" s="398">
        <f>W80/$E$5</f>
        <v>0</v>
      </c>
      <c r="Y80" s="398">
        <f>W80/($E$7/100)</f>
        <v>0</v>
      </c>
      <c r="Z80" s="399">
        <f>W80/Z$9</f>
        <v>0</v>
      </c>
      <c r="AB80" s="396"/>
      <c r="AC80" s="397">
        <f>SUM(AC75:AC78)</f>
        <v>0</v>
      </c>
      <c r="AD80" s="398">
        <f>AC80/$E$5</f>
        <v>0</v>
      </c>
      <c r="AE80" s="398">
        <f>AC80/($E$7/100)</f>
        <v>0</v>
      </c>
      <c r="AF80" s="399">
        <f>AC80/AF$9</f>
        <v>0</v>
      </c>
      <c r="AH80" s="396"/>
      <c r="AI80" s="397">
        <f>SUM(AI75:AI78)</f>
        <v>0</v>
      </c>
      <c r="AJ80" s="398">
        <f>AI80/$E$5</f>
        <v>0</v>
      </c>
      <c r="AK80" s="398">
        <f>AI80/($E$7/100)</f>
        <v>0</v>
      </c>
      <c r="AL80" s="399">
        <f>AI80/AL$9</f>
        <v>0</v>
      </c>
      <c r="AN80" s="396"/>
      <c r="AO80" s="397">
        <f>SUM(AO75:AO78)</f>
        <v>0</v>
      </c>
      <c r="AP80" s="398">
        <f>AO80/$E$5</f>
        <v>0</v>
      </c>
      <c r="AQ80" s="398">
        <f>AO80/($E$7/100)</f>
        <v>0</v>
      </c>
      <c r="AR80" s="399">
        <f>AO80/AR$9</f>
        <v>0</v>
      </c>
    </row>
    <row r="81" spans="1:44" hidden="1" x14ac:dyDescent="0.3">
      <c r="B81" s="400"/>
      <c r="C81" s="401"/>
      <c r="D81" s="401"/>
      <c r="E81" s="401"/>
      <c r="F81" s="401"/>
      <c r="G81" s="401"/>
      <c r="H81" s="421"/>
      <c r="J81" s="402"/>
      <c r="L81" s="401"/>
      <c r="M81" s="401"/>
      <c r="N81" s="403"/>
    </row>
    <row r="82" spans="1:44" hidden="1" x14ac:dyDescent="0.3">
      <c r="A82" s="373"/>
      <c r="B82" s="357">
        <v>8</v>
      </c>
      <c r="C82" s="358" t="s">
        <v>16</v>
      </c>
      <c r="D82" s="358"/>
      <c r="E82" s="358"/>
      <c r="F82" s="358"/>
      <c r="G82" s="374" t="s">
        <v>61</v>
      </c>
      <c r="H82" s="422"/>
      <c r="J82" s="375" t="s">
        <v>80</v>
      </c>
      <c r="L82" s="376" t="s">
        <v>214</v>
      </c>
      <c r="M82" s="376" t="s">
        <v>291</v>
      </c>
      <c r="N82" s="377" t="s">
        <v>77</v>
      </c>
      <c r="Q82" s="376" t="s">
        <v>61</v>
      </c>
      <c r="R82" s="376" t="s">
        <v>214</v>
      </c>
      <c r="S82" s="376" t="s">
        <v>291</v>
      </c>
      <c r="T82" s="377" t="s">
        <v>77</v>
      </c>
      <c r="W82" s="376" t="s">
        <v>61</v>
      </c>
      <c r="X82" s="376" t="s">
        <v>214</v>
      </c>
      <c r="Y82" s="376" t="s">
        <v>291</v>
      </c>
      <c r="Z82" s="377" t="s">
        <v>77</v>
      </c>
      <c r="AC82" s="376" t="s">
        <v>61</v>
      </c>
      <c r="AD82" s="376" t="s">
        <v>214</v>
      </c>
      <c r="AE82" s="376" t="s">
        <v>291</v>
      </c>
      <c r="AF82" s="377" t="s">
        <v>77</v>
      </c>
      <c r="AI82" s="376" t="s">
        <v>61</v>
      </c>
      <c r="AJ82" s="376" t="s">
        <v>214</v>
      </c>
      <c r="AK82" s="376" t="s">
        <v>291</v>
      </c>
      <c r="AL82" s="377" t="s">
        <v>77</v>
      </c>
      <c r="AO82" s="376" t="s">
        <v>61</v>
      </c>
      <c r="AP82" s="376" t="s">
        <v>214</v>
      </c>
      <c r="AQ82" s="376" t="s">
        <v>291</v>
      </c>
      <c r="AR82" s="377" t="s">
        <v>77</v>
      </c>
    </row>
    <row r="83" spans="1:44" hidden="1" x14ac:dyDescent="0.3">
      <c r="B83" s="404"/>
      <c r="C83" s="405" t="s">
        <v>303</v>
      </c>
      <c r="D83" s="405"/>
      <c r="E83" s="448"/>
      <c r="F83" s="406"/>
      <c r="G83" s="408">
        <v>17899.993487796222</v>
      </c>
      <c r="H83" s="417"/>
      <c r="J83" s="409">
        <f t="shared" ref="J83:J85" si="79">IF($D$2=$L$2,L83,IF($D$2=$M$2,M83,IF($D$2=$N$2,N83,IF($D$2=$R$2,R83,IF($D$2=$S$2,S83,IF($D$2=$T$2,T83,IF($D$2=$X$2,X83,IF($D$2=$Y$2,Y83,IF($D$2=$Z$2,Z83,IF($D$2=$AD$2,AD83,IF($D$2=$AE$2,AE83,IF($D$2=$AF$2,AF83,IF($D$2=$AJ$2,AJ83,IF($D$2=$AK$2,AK83,IF($D$2=$AL$2,AL83,IF($D$2=$AP$2,AP83,IF($D$2=$AQ$2,AQ83,IF($D$2=$AR$2,AR83))))))))))))))))))</f>
        <v>158.87594113565609</v>
      </c>
      <c r="L83" s="410">
        <f>'ECP2020'!G103</f>
        <v>154.07698918618578</v>
      </c>
      <c r="M83" s="410">
        <f>'ECP2020'!I103</f>
        <v>26.831485696431614</v>
      </c>
      <c r="N83" s="411"/>
      <c r="P83" s="385">
        <v>1.031146454605699</v>
      </c>
      <c r="Q83" s="355">
        <f>G83*P83</f>
        <v>18457.514822406174</v>
      </c>
      <c r="R83" s="386">
        <f>Q83/$E$5</f>
        <v>158.87594113565609</v>
      </c>
      <c r="S83" s="386">
        <f>Q83/($E$7/100)</f>
        <v>27.667191347679001</v>
      </c>
      <c r="V83" s="385"/>
      <c r="W83" s="355">
        <f>G83*V83</f>
        <v>0</v>
      </c>
      <c r="X83" s="386">
        <f>W83/$E$5</f>
        <v>0</v>
      </c>
      <c r="Y83" s="386">
        <f>W83/($E$7/100)</f>
        <v>0</v>
      </c>
      <c r="AB83" s="385"/>
      <c r="AC83" s="355">
        <f>W83*AB83</f>
        <v>0</v>
      </c>
      <c r="AD83" s="386">
        <f>AC83/$E$5</f>
        <v>0</v>
      </c>
      <c r="AE83" s="386">
        <f>AC83/($E$7/100)</f>
        <v>0</v>
      </c>
      <c r="AH83" s="385"/>
      <c r="AI83" s="355">
        <f>AC83*AH83</f>
        <v>0</v>
      </c>
      <c r="AJ83" s="386">
        <f>AI83/$E$5</f>
        <v>0</v>
      </c>
      <c r="AK83" s="386">
        <f>AI83/($E$7/100)</f>
        <v>0</v>
      </c>
      <c r="AN83" s="385"/>
      <c r="AO83" s="355">
        <f>AI83*AN83</f>
        <v>0</v>
      </c>
      <c r="AP83" s="386">
        <f>AO83/$E$5</f>
        <v>0</v>
      </c>
      <c r="AQ83" s="386">
        <f>AO83/($E$7/100)</f>
        <v>0</v>
      </c>
    </row>
    <row r="84" spans="1:44" hidden="1" x14ac:dyDescent="0.3">
      <c r="B84" s="378"/>
      <c r="C84" s="449" t="s">
        <v>379</v>
      </c>
      <c r="D84" s="379"/>
      <c r="E84" s="369"/>
      <c r="F84" s="417"/>
      <c r="G84" s="381">
        <v>-1201.677314249521</v>
      </c>
      <c r="H84" s="417"/>
      <c r="J84" s="382"/>
      <c r="L84" s="383">
        <f>'ECP2020'!G104</f>
        <v>-10.343625134787873</v>
      </c>
      <c r="M84" s="383">
        <f>'ECP2020'!I104</f>
        <v>-1.8012737094566389</v>
      </c>
      <c r="N84" s="384"/>
      <c r="P84" s="385">
        <v>1.031146454605699</v>
      </c>
      <c r="Q84" s="355">
        <f>G84*P84</f>
        <v>-1239.105302168492</v>
      </c>
      <c r="R84" s="386">
        <f>Q84/$E$5</f>
        <v>-10.66579238550691</v>
      </c>
      <c r="S84" s="386">
        <f>Q84/($E$7/100)</f>
        <v>-1.8573769992806703</v>
      </c>
      <c r="V84" s="385"/>
      <c r="W84" s="355"/>
      <c r="X84" s="386"/>
      <c r="Y84" s="386"/>
      <c r="AB84" s="385"/>
      <c r="AC84" s="355"/>
      <c r="AD84" s="386"/>
      <c r="AE84" s="386"/>
      <c r="AH84" s="385"/>
      <c r="AI84" s="355"/>
      <c r="AJ84" s="386"/>
      <c r="AK84" s="386"/>
      <c r="AN84" s="385"/>
      <c r="AO84" s="355"/>
      <c r="AP84" s="386"/>
      <c r="AQ84" s="386"/>
    </row>
    <row r="85" spans="1:44" hidden="1" x14ac:dyDescent="0.3">
      <c r="B85" s="387"/>
      <c r="C85" s="388" t="s">
        <v>6</v>
      </c>
      <c r="D85" s="388"/>
      <c r="E85" s="389"/>
      <c r="F85" s="390"/>
      <c r="G85" s="391">
        <f>SUM(G83:G84)</f>
        <v>16698.3161735467</v>
      </c>
      <c r="H85" s="451"/>
      <c r="J85" s="393">
        <f t="shared" si="79"/>
        <v>148.21014875014919</v>
      </c>
      <c r="L85" s="394">
        <f>SUM(L83:L84)</f>
        <v>143.7333640513979</v>
      </c>
      <c r="M85" s="394">
        <f>SUM(M83:M84)</f>
        <v>25.030211986974976</v>
      </c>
      <c r="N85" s="395">
        <f>G85/$N$9</f>
        <v>8.3195819563882126E-2</v>
      </c>
      <c r="P85" s="396"/>
      <c r="Q85" s="397">
        <f>SUM(Q83:Q84)</f>
        <v>17218.409520237681</v>
      </c>
      <c r="R85" s="398">
        <f>Q85/$E$5</f>
        <v>148.21014875014919</v>
      </c>
      <c r="S85" s="398">
        <f>Q85/($E$7/100)</f>
        <v>25.809814348398326</v>
      </c>
      <c r="T85" s="399">
        <f>Q85/T$9</f>
        <v>8.2711832384249812E-2</v>
      </c>
      <c r="V85" s="396"/>
      <c r="W85" s="397">
        <f>SUM(W83:W83)</f>
        <v>0</v>
      </c>
      <c r="X85" s="398">
        <f>W85/$E$5</f>
        <v>0</v>
      </c>
      <c r="Y85" s="398">
        <f>W85/($E$7/100)</f>
        <v>0</v>
      </c>
      <c r="Z85" s="399">
        <f>W85/Z$9</f>
        <v>0</v>
      </c>
      <c r="AB85" s="396"/>
      <c r="AC85" s="397">
        <f>SUM(AC83:AC83)</f>
        <v>0</v>
      </c>
      <c r="AD85" s="398">
        <f>AC85/$E$5</f>
        <v>0</v>
      </c>
      <c r="AE85" s="398">
        <f>AC85/($E$7/100)</f>
        <v>0</v>
      </c>
      <c r="AF85" s="399">
        <f>AC85/AF$9</f>
        <v>0</v>
      </c>
      <c r="AH85" s="396"/>
      <c r="AI85" s="397">
        <f>SUM(AI83:AI83)</f>
        <v>0</v>
      </c>
      <c r="AJ85" s="398">
        <f>AI85/$E$5</f>
        <v>0</v>
      </c>
      <c r="AK85" s="398">
        <f>AI85/($E$7/100)</f>
        <v>0</v>
      </c>
      <c r="AL85" s="399">
        <f>AI85/AL$9</f>
        <v>0</v>
      </c>
      <c r="AN85" s="396"/>
      <c r="AO85" s="397">
        <f>SUM(AO83:AO83)</f>
        <v>0</v>
      </c>
      <c r="AP85" s="398">
        <f>AO85/$E$5</f>
        <v>0</v>
      </c>
      <c r="AQ85" s="398">
        <f>AO85/($E$7/100)</f>
        <v>0</v>
      </c>
      <c r="AR85" s="399">
        <f>AO85/AR$9</f>
        <v>0</v>
      </c>
    </row>
    <row r="86" spans="1:44" hidden="1" x14ac:dyDescent="0.3">
      <c r="B86" s="400"/>
      <c r="C86" s="401"/>
      <c r="D86" s="401"/>
      <c r="E86" s="401"/>
      <c r="F86" s="401"/>
      <c r="G86" s="401"/>
      <c r="H86" s="421"/>
      <c r="J86" s="402"/>
      <c r="L86" s="401"/>
      <c r="M86" s="401"/>
      <c r="N86" s="403"/>
    </row>
    <row r="87" spans="1:44" hidden="1" x14ac:dyDescent="0.3">
      <c r="A87" s="373"/>
      <c r="B87" s="357">
        <v>9</v>
      </c>
      <c r="C87" s="358" t="s">
        <v>18</v>
      </c>
      <c r="D87" s="358"/>
      <c r="E87" s="358"/>
      <c r="F87" s="358"/>
      <c r="G87" s="374" t="s">
        <v>61</v>
      </c>
      <c r="H87" s="422"/>
      <c r="J87" s="375" t="s">
        <v>80</v>
      </c>
      <c r="L87" s="376" t="s">
        <v>214</v>
      </c>
      <c r="M87" s="376" t="s">
        <v>291</v>
      </c>
      <c r="N87" s="377" t="s">
        <v>77</v>
      </c>
      <c r="Q87" s="376" t="s">
        <v>61</v>
      </c>
      <c r="R87" s="376" t="s">
        <v>214</v>
      </c>
      <c r="S87" s="376" t="s">
        <v>291</v>
      </c>
      <c r="T87" s="377" t="s">
        <v>77</v>
      </c>
      <c r="W87" s="376" t="s">
        <v>61</v>
      </c>
      <c r="X87" s="376" t="s">
        <v>214</v>
      </c>
      <c r="Y87" s="376" t="s">
        <v>291</v>
      </c>
      <c r="Z87" s="377" t="s">
        <v>77</v>
      </c>
      <c r="AC87" s="376" t="s">
        <v>61</v>
      </c>
      <c r="AD87" s="376" t="s">
        <v>214</v>
      </c>
      <c r="AE87" s="376" t="s">
        <v>291</v>
      </c>
      <c r="AF87" s="377" t="s">
        <v>77</v>
      </c>
      <c r="AI87" s="376" t="s">
        <v>61</v>
      </c>
      <c r="AJ87" s="376" t="s">
        <v>214</v>
      </c>
      <c r="AK87" s="376" t="s">
        <v>291</v>
      </c>
      <c r="AL87" s="377" t="s">
        <v>77</v>
      </c>
      <c r="AO87" s="376" t="s">
        <v>61</v>
      </c>
      <c r="AP87" s="376" t="s">
        <v>214</v>
      </c>
      <c r="AQ87" s="376" t="s">
        <v>291</v>
      </c>
      <c r="AR87" s="377" t="s">
        <v>77</v>
      </c>
    </row>
    <row r="88" spans="1:44" hidden="1" x14ac:dyDescent="0.3">
      <c r="B88" s="404"/>
      <c r="C88" s="405" t="s">
        <v>18</v>
      </c>
      <c r="D88" s="405"/>
      <c r="E88" s="452"/>
      <c r="F88" s="453"/>
      <c r="G88" s="408">
        <v>2047.8369903027126</v>
      </c>
      <c r="H88" s="417"/>
      <c r="J88" s="409">
        <f t="shared" ref="J88:J89" si="80">IF($D$2=$L$2,L88,IF($D$2=$M$2,M88,IF($D$2=$N$2,N88,IF($D$2=$R$2,R88,IF($D$2=$S$2,S88,IF($D$2=$T$2,T88,IF($D$2=$X$2,X88,IF($D$2=$Y$2,Y88,IF($D$2=$Z$2,Z88,IF($D$2=$AD$2,AD88,IF($D$2=$AE$2,AE88,IF($D$2=$AF$2,AF88,IF($D$2=$AJ$2,AJ88,IF($D$2=$AK$2,AK88,IF($D$2=$AL$2,AL88,IF($D$2=$AP$2,AP88,IF($D$2=$AQ$2,AQ88,IF($D$2=$AR$2,AR88))))))))))))))))))</f>
        <v>17.79982203310324</v>
      </c>
      <c r="L88" s="410">
        <f>'ECP2020'!G149</f>
        <v>17.627076681623333</v>
      </c>
      <c r="M88" s="410">
        <f>'ECP2020'!I149</f>
        <v>3.0696384862593376</v>
      </c>
      <c r="N88" s="411"/>
      <c r="P88" s="385">
        <v>1.0098</v>
      </c>
      <c r="Q88" s="355">
        <f>G88*P88</f>
        <v>2067.9057928076791</v>
      </c>
      <c r="R88" s="386">
        <f>Q88/$E$5</f>
        <v>17.79982203310324</v>
      </c>
      <c r="S88" s="386">
        <f>Q88/($E$7/100)</f>
        <v>3.0997209434246811</v>
      </c>
      <c r="V88" s="385"/>
      <c r="W88" s="355">
        <f>G88*V88</f>
        <v>0</v>
      </c>
      <c r="X88" s="386">
        <f>W88/$E$5</f>
        <v>0</v>
      </c>
      <c r="Y88" s="386">
        <f>W88/($E$7/100)</f>
        <v>0</v>
      </c>
      <c r="AB88" s="385"/>
      <c r="AC88" s="355">
        <f>W88*AB88</f>
        <v>0</v>
      </c>
      <c r="AD88" s="386">
        <f>AC88/$E$5</f>
        <v>0</v>
      </c>
      <c r="AE88" s="386">
        <f>AC88/($E$7/100)</f>
        <v>0</v>
      </c>
      <c r="AH88" s="385"/>
      <c r="AI88" s="355">
        <f>AC88*AH88</f>
        <v>0</v>
      </c>
      <c r="AJ88" s="386">
        <f>AI88/$E$5</f>
        <v>0</v>
      </c>
      <c r="AK88" s="386">
        <f>AI88/($E$7/100)</f>
        <v>0</v>
      </c>
      <c r="AN88" s="385"/>
      <c r="AO88" s="355">
        <f>AI88*AN88</f>
        <v>0</v>
      </c>
      <c r="AP88" s="386">
        <f>AO88/$E$5</f>
        <v>0</v>
      </c>
      <c r="AQ88" s="386">
        <f>AO88/($E$7/100)</f>
        <v>0</v>
      </c>
    </row>
    <row r="89" spans="1:44" hidden="1" x14ac:dyDescent="0.3">
      <c r="B89" s="387"/>
      <c r="C89" s="388" t="s">
        <v>6</v>
      </c>
      <c r="D89" s="388"/>
      <c r="E89" s="389"/>
      <c r="F89" s="390"/>
      <c r="G89" s="391">
        <f>SUM(G88)</f>
        <v>2047.8369903027126</v>
      </c>
      <c r="H89" s="451"/>
      <c r="J89" s="393">
        <f t="shared" si="80"/>
        <v>17.79982203310324</v>
      </c>
      <c r="L89" s="394">
        <f>L88</f>
        <v>17.627076681623333</v>
      </c>
      <c r="M89" s="394">
        <f>M88</f>
        <v>3.0696384862593376</v>
      </c>
      <c r="N89" s="395">
        <f>G89/$N$9</f>
        <v>1.0202913573487645E-2</v>
      </c>
      <c r="P89" s="396"/>
      <c r="Q89" s="397">
        <f>SUM(Q88:Q88)</f>
        <v>2067.9057928076791</v>
      </c>
      <c r="R89" s="398">
        <f>Q89/$E$5</f>
        <v>17.79982203310324</v>
      </c>
      <c r="S89" s="398">
        <f>Q89/($E$7/100)</f>
        <v>3.0997209434246811</v>
      </c>
      <c r="T89" s="399">
        <f>Q89/T$9</f>
        <v>9.9335700617467337E-3</v>
      </c>
      <c r="V89" s="396"/>
      <c r="W89" s="397">
        <f>SUM(W88:W88)</f>
        <v>0</v>
      </c>
      <c r="X89" s="398">
        <f>W89/$E$5</f>
        <v>0</v>
      </c>
      <c r="Y89" s="398">
        <f>W89/($E$7/100)</f>
        <v>0</v>
      </c>
      <c r="Z89" s="399">
        <f>W89/Z$9</f>
        <v>0</v>
      </c>
      <c r="AB89" s="396"/>
      <c r="AC89" s="397">
        <f>SUM(AC88:AC88)</f>
        <v>0</v>
      </c>
      <c r="AD89" s="398">
        <f>AC89/$E$5</f>
        <v>0</v>
      </c>
      <c r="AE89" s="398">
        <f>AC89/($E$7/100)</f>
        <v>0</v>
      </c>
      <c r="AF89" s="399">
        <f>AC89/AF$9</f>
        <v>0</v>
      </c>
      <c r="AH89" s="396"/>
      <c r="AI89" s="397">
        <f>SUM(AI88:AI88)</f>
        <v>0</v>
      </c>
      <c r="AJ89" s="398">
        <f>AI89/$E$5</f>
        <v>0</v>
      </c>
      <c r="AK89" s="398">
        <f>AI89/($E$7/100)</f>
        <v>0</v>
      </c>
      <c r="AL89" s="399">
        <f>AI89/AL$9</f>
        <v>0</v>
      </c>
      <c r="AN89" s="396"/>
      <c r="AO89" s="397">
        <f>SUM(AO88:AO88)</f>
        <v>0</v>
      </c>
      <c r="AP89" s="398">
        <f>AO89/$E$5</f>
        <v>0</v>
      </c>
      <c r="AQ89" s="398">
        <f>AO89/($E$7/100)</f>
        <v>0</v>
      </c>
      <c r="AR89" s="399">
        <f>AO89/AR$9</f>
        <v>0</v>
      </c>
    </row>
    <row r="90" spans="1:44" hidden="1" x14ac:dyDescent="0.3">
      <c r="B90" s="400"/>
      <c r="C90" s="401"/>
      <c r="D90" s="401"/>
      <c r="E90" s="401"/>
      <c r="F90" s="401"/>
      <c r="G90" s="401"/>
      <c r="H90" s="421"/>
      <c r="J90" s="402"/>
      <c r="L90" s="401"/>
      <c r="M90" s="401"/>
      <c r="N90" s="403"/>
    </row>
    <row r="91" spans="1:44" hidden="1" x14ac:dyDescent="0.3">
      <c r="A91" s="373"/>
      <c r="B91" s="357">
        <v>10</v>
      </c>
      <c r="C91" s="358" t="s">
        <v>19</v>
      </c>
      <c r="D91" s="358"/>
      <c r="E91" s="358"/>
      <c r="F91" s="358"/>
      <c r="G91" s="374" t="s">
        <v>61</v>
      </c>
      <c r="H91" s="422"/>
      <c r="J91" s="375" t="s">
        <v>80</v>
      </c>
      <c r="L91" s="376" t="s">
        <v>214</v>
      </c>
      <c r="M91" s="376" t="s">
        <v>291</v>
      </c>
      <c r="N91" s="377" t="s">
        <v>77</v>
      </c>
      <c r="Q91" s="376" t="s">
        <v>61</v>
      </c>
      <c r="R91" s="376" t="s">
        <v>214</v>
      </c>
      <c r="S91" s="376" t="s">
        <v>291</v>
      </c>
      <c r="T91" s="377" t="s">
        <v>77</v>
      </c>
      <c r="W91" s="376" t="s">
        <v>61</v>
      </c>
      <c r="X91" s="376" t="s">
        <v>214</v>
      </c>
      <c r="Y91" s="376" t="s">
        <v>291</v>
      </c>
      <c r="Z91" s="377" t="s">
        <v>77</v>
      </c>
      <c r="AC91" s="376" t="s">
        <v>61</v>
      </c>
      <c r="AD91" s="376" t="s">
        <v>214</v>
      </c>
      <c r="AE91" s="376" t="s">
        <v>291</v>
      </c>
      <c r="AF91" s="377" t="s">
        <v>77</v>
      </c>
      <c r="AI91" s="376" t="s">
        <v>61</v>
      </c>
      <c r="AJ91" s="376" t="s">
        <v>214</v>
      </c>
      <c r="AK91" s="376" t="s">
        <v>291</v>
      </c>
      <c r="AL91" s="377" t="s">
        <v>77</v>
      </c>
      <c r="AO91" s="376" t="s">
        <v>61</v>
      </c>
      <c r="AP91" s="376" t="s">
        <v>214</v>
      </c>
      <c r="AQ91" s="376" t="s">
        <v>291</v>
      </c>
      <c r="AR91" s="377" t="s">
        <v>77</v>
      </c>
    </row>
    <row r="92" spans="1:44" hidden="1" x14ac:dyDescent="0.3">
      <c r="B92" s="454"/>
      <c r="C92" s="405" t="s">
        <v>182</v>
      </c>
      <c r="D92" s="405"/>
      <c r="E92" s="455"/>
      <c r="F92" s="456"/>
      <c r="G92" s="408">
        <v>781.50295305952602</v>
      </c>
      <c r="H92" s="417"/>
      <c r="J92" s="382">
        <f t="shared" ref="J92:J95" si="81">IF($D$2=$L$2,L92,IF($D$2=$M$2,M92,IF($D$2=$N$2,N92,IF($D$2=$R$2,R92,IF($D$2=$S$2,S92,IF($D$2=$T$2,T92,IF($D$2=$X$2,X92,IF($D$2=$Y$2,Y92,IF($D$2=$Z$2,Z92,IF($D$2=$AD$2,AD92,IF($D$2=$AE$2,AE92,IF($D$2=$AF$2,AF92,IF($D$2=$AJ$2,AJ92,IF($D$2=$AK$2,AK92,IF($D$2=$AL$2,AL92,IF($D$2=$AP$2,AP92,IF($D$2=$AQ$2,AQ92,IF($D$2=$AR$2,AR92))))))))))))))))))</f>
        <v>6.8675010989321068</v>
      </c>
      <c r="L92" s="383">
        <f>'ECP2020'!G114</f>
        <v>6.7269087069567117</v>
      </c>
      <c r="M92" s="383">
        <f>'ECP2020'!I114</f>
        <v>1.1714465327058254</v>
      </c>
      <c r="N92" s="384"/>
      <c r="P92" s="385">
        <v>1.0208999999999999</v>
      </c>
      <c r="Q92" s="355">
        <f>G92*P92</f>
        <v>797.83636477847006</v>
      </c>
      <c r="R92" s="386">
        <f>Q92/$E$5</f>
        <v>6.8675010989321068</v>
      </c>
      <c r="S92" s="386">
        <f>Q92/($E$7/100)</f>
        <v>1.1959297652393779</v>
      </c>
      <c r="V92" s="385"/>
      <c r="W92" s="355">
        <f>G92*V92</f>
        <v>0</v>
      </c>
      <c r="X92" s="386">
        <f>W92/$E$5</f>
        <v>0</v>
      </c>
      <c r="Y92" s="386">
        <f>W92/($E$7/100)</f>
        <v>0</v>
      </c>
      <c r="AB92" s="385"/>
      <c r="AC92" s="355">
        <f>W92*AB92</f>
        <v>0</v>
      </c>
      <c r="AD92" s="386">
        <f>AC92/$E$5</f>
        <v>0</v>
      </c>
      <c r="AE92" s="386">
        <f>AC92/($E$7/100)</f>
        <v>0</v>
      </c>
      <c r="AH92" s="385"/>
      <c r="AI92" s="355">
        <f>AC92*AH92</f>
        <v>0</v>
      </c>
      <c r="AJ92" s="386">
        <f>AI92/$E$5</f>
        <v>0</v>
      </c>
      <c r="AK92" s="386">
        <f>AI92/($E$7/100)</f>
        <v>0</v>
      </c>
      <c r="AN92" s="385"/>
      <c r="AO92" s="355">
        <f>AI92*AN92</f>
        <v>0</v>
      </c>
      <c r="AP92" s="386">
        <f>AO92/$E$5</f>
        <v>0</v>
      </c>
      <c r="AQ92" s="386">
        <f>AO92/($E$7/100)</f>
        <v>0</v>
      </c>
    </row>
    <row r="93" spans="1:44" hidden="1" x14ac:dyDescent="0.3">
      <c r="B93" s="457"/>
      <c r="C93" s="379" t="s">
        <v>412</v>
      </c>
      <c r="D93" s="379"/>
      <c r="E93" s="458"/>
      <c r="F93" s="459"/>
      <c r="G93" s="381">
        <v>5098.8191268190012</v>
      </c>
      <c r="H93" s="417"/>
      <c r="J93" s="382"/>
      <c r="L93" s="383">
        <f>'ECP2020'!G115</f>
        <v>43.888881859136916</v>
      </c>
      <c r="M93" s="383">
        <f>'ECP2020'!I115</f>
        <v>7.6429576671750699</v>
      </c>
      <c r="N93" s="384"/>
      <c r="P93" s="385">
        <v>1.0311634349030472</v>
      </c>
      <c r="Q93" s="355">
        <f>G93*P93</f>
        <v>5257.7158447600368</v>
      </c>
      <c r="R93" s="386">
        <f>Q93/$E$5</f>
        <v>45.256610171921658</v>
      </c>
      <c r="S93" s="386">
        <f>Q93/($E$7/100)</f>
        <v>7.8811384809028304</v>
      </c>
      <c r="V93" s="385"/>
      <c r="W93" s="355"/>
      <c r="X93" s="386"/>
      <c r="Y93" s="386"/>
      <c r="AB93" s="385"/>
      <c r="AC93" s="355"/>
      <c r="AD93" s="386"/>
      <c r="AE93" s="386"/>
      <c r="AH93" s="385"/>
      <c r="AI93" s="355"/>
      <c r="AJ93" s="386"/>
      <c r="AK93" s="386"/>
      <c r="AN93" s="385"/>
      <c r="AO93" s="355"/>
      <c r="AP93" s="386"/>
      <c r="AQ93" s="386"/>
    </row>
    <row r="94" spans="1:44" hidden="1" x14ac:dyDescent="0.3">
      <c r="B94" s="457"/>
      <c r="C94" s="449" t="s">
        <v>379</v>
      </c>
      <c r="D94" s="379"/>
      <c r="E94" s="458"/>
      <c r="F94" s="459"/>
      <c r="G94" s="381">
        <v>-619.04588915884415</v>
      </c>
      <c r="H94" s="417"/>
      <c r="I94" s="196"/>
      <c r="J94" s="382">
        <f t="shared" si="81"/>
        <v>-5.4945895877798501</v>
      </c>
      <c r="K94" s="196"/>
      <c r="L94" s="383">
        <f>'ECP2020'!G116</f>
        <v>-5.3285341603452672</v>
      </c>
      <c r="M94" s="383">
        <f>'ECP2020'!I116</f>
        <v>-0.92792888062917755</v>
      </c>
      <c r="N94" s="384"/>
      <c r="P94" s="385">
        <v>1.0311634349030472</v>
      </c>
      <c r="Q94" s="355">
        <f>G94*P94</f>
        <v>-638.33748542764476</v>
      </c>
      <c r="R94" s="386">
        <f>Q94/$E$5</f>
        <v>-5.4945895877798501</v>
      </c>
      <c r="S94" s="386">
        <f>Q94/($E$7/100)</f>
        <v>-0.95684633189532309</v>
      </c>
      <c r="V94" s="385"/>
      <c r="W94" s="355">
        <f>G94*V94</f>
        <v>0</v>
      </c>
      <c r="X94" s="386">
        <f>W94/$E$5</f>
        <v>0</v>
      </c>
      <c r="Y94" s="386">
        <f>W94/($E$7/100)</f>
        <v>0</v>
      </c>
      <c r="AB94" s="385"/>
      <c r="AC94" s="355">
        <f t="shared" ref="AC94" si="82">W94*AB94</f>
        <v>0</v>
      </c>
      <c r="AD94" s="386">
        <f>AC94/$E$5</f>
        <v>0</v>
      </c>
      <c r="AE94" s="386">
        <f>AC94/($E$7/100)</f>
        <v>0</v>
      </c>
      <c r="AH94" s="385"/>
      <c r="AI94" s="355">
        <f t="shared" ref="AI94" si="83">AC94*AH94</f>
        <v>0</v>
      </c>
      <c r="AJ94" s="386">
        <f>AI94/$E$5</f>
        <v>0</v>
      </c>
      <c r="AK94" s="386">
        <f>AI94/($E$7/100)</f>
        <v>0</v>
      </c>
      <c r="AN94" s="385"/>
      <c r="AO94" s="355">
        <f t="shared" ref="AO94" si="84">AI94*AN94</f>
        <v>0</v>
      </c>
      <c r="AP94" s="386">
        <f>AO94/$E$5</f>
        <v>0</v>
      </c>
      <c r="AQ94" s="386">
        <f>AO94/($E$7/100)</f>
        <v>0</v>
      </c>
    </row>
    <row r="95" spans="1:44" hidden="1" x14ac:dyDescent="0.3">
      <c r="B95" s="460"/>
      <c r="C95" s="388" t="s">
        <v>6</v>
      </c>
      <c r="D95" s="388"/>
      <c r="E95" s="389"/>
      <c r="F95" s="390"/>
      <c r="G95" s="391">
        <f>SUM(G92:G94)</f>
        <v>5261.2761907196827</v>
      </c>
      <c r="H95" s="451"/>
      <c r="J95" s="393">
        <f t="shared" si="81"/>
        <v>46.629521683073911</v>
      </c>
      <c r="L95" s="394">
        <f>SUM(L92:L94)</f>
        <v>45.287256405748366</v>
      </c>
      <c r="M95" s="394">
        <f>SUM(M92:M94)</f>
        <v>7.8864753192517183</v>
      </c>
      <c r="N95" s="395">
        <f>G95/$N$9</f>
        <v>2.6213193000399003E-2</v>
      </c>
      <c r="P95" s="396"/>
      <c r="Q95" s="397">
        <f>SUM(Q92:Q94)</f>
        <v>5417.2147241108623</v>
      </c>
      <c r="R95" s="398">
        <f>Q95/$E$5</f>
        <v>46.629521683073911</v>
      </c>
      <c r="S95" s="398">
        <f>Q95/($E$7/100)</f>
        <v>8.1202219142468852</v>
      </c>
      <c r="T95" s="399">
        <f>Q95/T$9</f>
        <v>2.6022598412676307E-2</v>
      </c>
      <c r="V95" s="396"/>
      <c r="W95" s="397">
        <f>SUM(W92:W94)</f>
        <v>0</v>
      </c>
      <c r="X95" s="398">
        <f>W95/$E$5</f>
        <v>0</v>
      </c>
      <c r="Y95" s="398">
        <f>W95/($E$7/100)</f>
        <v>0</v>
      </c>
      <c r="Z95" s="399">
        <f>W95/Z$9</f>
        <v>0</v>
      </c>
      <c r="AB95" s="396"/>
      <c r="AC95" s="397">
        <f>SUM(AC92:AC94)</f>
        <v>0</v>
      </c>
      <c r="AD95" s="398">
        <f>AC95/$E$5</f>
        <v>0</v>
      </c>
      <c r="AE95" s="398">
        <f>AC95/($E$7/100)</f>
        <v>0</v>
      </c>
      <c r="AF95" s="399">
        <f>AC95/AF$9</f>
        <v>0</v>
      </c>
      <c r="AH95" s="396"/>
      <c r="AI95" s="397">
        <f>SUM(AI92:AI94)</f>
        <v>0</v>
      </c>
      <c r="AJ95" s="398">
        <f>AI95/$E$5</f>
        <v>0</v>
      </c>
      <c r="AK95" s="398">
        <f>AI95/($E$7/100)</f>
        <v>0</v>
      </c>
      <c r="AL95" s="399">
        <f>AI95/AL$9</f>
        <v>0</v>
      </c>
      <c r="AN95" s="396"/>
      <c r="AO95" s="397">
        <f>SUM(AO92:AO94)</f>
        <v>0</v>
      </c>
      <c r="AP95" s="398">
        <f>AO95/$E$5</f>
        <v>0</v>
      </c>
      <c r="AQ95" s="398">
        <f>AO95/($E$7/100)</f>
        <v>0</v>
      </c>
      <c r="AR95" s="399">
        <f>AO95/AR$9</f>
        <v>0</v>
      </c>
    </row>
    <row r="96" spans="1:44" hidden="1" x14ac:dyDescent="0.3">
      <c r="B96" s="439"/>
      <c r="C96" s="461"/>
      <c r="D96" s="461"/>
      <c r="E96" s="441"/>
      <c r="F96" s="442"/>
      <c r="G96" s="443"/>
      <c r="H96" s="444"/>
      <c r="J96" s="445"/>
      <c r="L96" s="446"/>
      <c r="M96" s="446"/>
      <c r="N96" s="443"/>
    </row>
    <row r="97" spans="1:44" hidden="1" x14ac:dyDescent="0.3">
      <c r="A97" s="373"/>
      <c r="B97" s="357">
        <v>11</v>
      </c>
      <c r="C97" s="358" t="s">
        <v>20</v>
      </c>
      <c r="D97" s="358" t="s">
        <v>59</v>
      </c>
      <c r="E97" s="358"/>
      <c r="F97" s="358" t="s">
        <v>60</v>
      </c>
      <c r="G97" s="374" t="s">
        <v>61</v>
      </c>
      <c r="H97" s="422"/>
      <c r="J97" s="375" t="s">
        <v>80</v>
      </c>
      <c r="L97" s="376" t="s">
        <v>214</v>
      </c>
      <c r="M97" s="376" t="s">
        <v>291</v>
      </c>
      <c r="N97" s="377" t="s">
        <v>77</v>
      </c>
      <c r="Q97" s="376" t="s">
        <v>61</v>
      </c>
      <c r="R97" s="376" t="s">
        <v>214</v>
      </c>
      <c r="S97" s="376" t="s">
        <v>291</v>
      </c>
      <c r="T97" s="377" t="s">
        <v>77</v>
      </c>
      <c r="W97" s="376" t="s">
        <v>61</v>
      </c>
      <c r="X97" s="376" t="s">
        <v>214</v>
      </c>
      <c r="Y97" s="376" t="s">
        <v>291</v>
      </c>
      <c r="Z97" s="377" t="s">
        <v>77</v>
      </c>
      <c r="AC97" s="376" t="s">
        <v>61</v>
      </c>
      <c r="AD97" s="376" t="s">
        <v>214</v>
      </c>
      <c r="AE97" s="376" t="s">
        <v>291</v>
      </c>
      <c r="AF97" s="377" t="s">
        <v>77</v>
      </c>
      <c r="AI97" s="376" t="s">
        <v>61</v>
      </c>
      <c r="AJ97" s="376" t="s">
        <v>214</v>
      </c>
      <c r="AK97" s="376" t="s">
        <v>291</v>
      </c>
      <c r="AL97" s="377" t="s">
        <v>77</v>
      </c>
      <c r="AO97" s="376" t="s">
        <v>61</v>
      </c>
      <c r="AP97" s="376" t="s">
        <v>214</v>
      </c>
      <c r="AQ97" s="376" t="s">
        <v>291</v>
      </c>
      <c r="AR97" s="377" t="s">
        <v>77</v>
      </c>
    </row>
    <row r="98" spans="1:44" hidden="1" x14ac:dyDescent="0.3">
      <c r="B98" s="404"/>
      <c r="C98" s="405" t="s">
        <v>236</v>
      </c>
      <c r="D98" s="405"/>
      <c r="E98" s="462"/>
      <c r="F98" s="456"/>
      <c r="G98" s="408">
        <v>2125.6415341572174</v>
      </c>
      <c r="H98" s="417"/>
      <c r="J98" s="382">
        <f t="shared" ref="J98:J101" si="85">IF($D$2=$L$2,L98,IF($D$2=$M$2,M98,IF($D$2=$N$2,N98,IF($D$2=$R$2,R98,IF($D$2=$S$2,S98,IF($D$2=$T$2,T98,IF($D$2=$X$2,X98,IF($D$2=$Y$2,Y98,IF($D$2=$Z$2,Z98,IF($D$2=$AD$2,AD98,IF($D$2=$AE$2,AE98,IF($D$2=$AF$2,AF98,IF($D$2=$AJ$2,AJ98,IF($D$2=$AK$2,AK98,IF($D$2=$AL$2,AL98,IF($D$2=$AP$2,AP98,IF($D$2=$AQ$2,AQ98,IF($D$2=$AR$2,AR98))))))))))))))))))</f>
        <v>18.713742454137584</v>
      </c>
      <c r="L98" s="383">
        <f>'ECP2020'!G119</f>
        <v>18.296791442708564</v>
      </c>
      <c r="M98" s="383">
        <f>'ECP2020'!I119</f>
        <v>3.186264869781366</v>
      </c>
      <c r="N98" s="463"/>
      <c r="P98" s="385">
        <v>1.0227882037533513</v>
      </c>
      <c r="Q98" s="355">
        <f>SUM(G98)*P98</f>
        <v>2174.0810865441786</v>
      </c>
      <c r="R98" s="386">
        <f>Q98/$E$5</f>
        <v>18.713742454137584</v>
      </c>
      <c r="S98" s="386">
        <f>Q98/($E$7/100)</f>
        <v>3.2588741228460916</v>
      </c>
      <c r="V98" s="385"/>
      <c r="W98" s="355">
        <f>G98*V98</f>
        <v>0</v>
      </c>
      <c r="X98" s="386">
        <f>W98/$E$5</f>
        <v>0</v>
      </c>
      <c r="Y98" s="386">
        <f>W98/($E$7/100)</f>
        <v>0</v>
      </c>
      <c r="AB98" s="385"/>
      <c r="AC98" s="355">
        <f>W98*AB98</f>
        <v>0</v>
      </c>
      <c r="AD98" s="386">
        <f>AC98/$E$5</f>
        <v>0</v>
      </c>
      <c r="AE98" s="386">
        <f>AC98/($E$7/100)</f>
        <v>0</v>
      </c>
      <c r="AH98" s="385"/>
      <c r="AI98" s="355">
        <f>AC98*AH98</f>
        <v>0</v>
      </c>
      <c r="AJ98" s="386">
        <f>AI98/$E$5</f>
        <v>0</v>
      </c>
      <c r="AK98" s="386">
        <f>AI98/($E$7/100)</f>
        <v>0</v>
      </c>
      <c r="AN98" s="385"/>
      <c r="AO98" s="355">
        <f>AI98*AN98</f>
        <v>0</v>
      </c>
      <c r="AP98" s="386">
        <f>AO98/$E$5</f>
        <v>0</v>
      </c>
      <c r="AQ98" s="386">
        <f>AO98/($E$7/100)</f>
        <v>0</v>
      </c>
    </row>
    <row r="99" spans="1:44" hidden="1" x14ac:dyDescent="0.3">
      <c r="B99" s="378"/>
      <c r="C99" s="379" t="s">
        <v>95</v>
      </c>
      <c r="D99" s="379">
        <v>123.2875588707558</v>
      </c>
      <c r="E99" s="464" t="s">
        <v>304</v>
      </c>
      <c r="F99" s="459">
        <v>50.544103431731912</v>
      </c>
      <c r="G99" s="381">
        <v>6231.4591274092181</v>
      </c>
      <c r="H99" s="417"/>
      <c r="I99" s="196"/>
      <c r="J99" s="382">
        <f t="shared" si="85"/>
        <v>56.105617382472055</v>
      </c>
      <c r="K99" s="196"/>
      <c r="L99" s="383">
        <f>'ECP2020'!G120</f>
        <v>53.638257535824145</v>
      </c>
      <c r="M99" s="383">
        <f>'ECP2020'!I120</f>
        <v>9.3407467750740274</v>
      </c>
      <c r="N99" s="463"/>
      <c r="P99" s="385">
        <v>1.046</v>
      </c>
      <c r="Q99" s="355">
        <f t="shared" ref="Q99:Q100" si="86">SUM(G99)*P99</f>
        <v>6518.1062472700423</v>
      </c>
      <c r="R99" s="386">
        <f>Q99/$E$5</f>
        <v>56.105617382472055</v>
      </c>
      <c r="S99" s="386">
        <f>Q99/($E$7/100)</f>
        <v>9.7704211267274399</v>
      </c>
      <c r="V99" s="385"/>
      <c r="W99" s="355">
        <f>G99*V99</f>
        <v>0</v>
      </c>
      <c r="X99" s="386">
        <f>W99/$E$5</f>
        <v>0</v>
      </c>
      <c r="Y99" s="386">
        <f>W99/($E$7/100)</f>
        <v>0</v>
      </c>
      <c r="AB99" s="385"/>
      <c r="AC99" s="355">
        <f t="shared" ref="AC99" si="87">W99*AB99</f>
        <v>0</v>
      </c>
      <c r="AD99" s="386">
        <f>AC99/$E$5</f>
        <v>0</v>
      </c>
      <c r="AE99" s="386">
        <f>AC99/($E$7/100)</f>
        <v>0</v>
      </c>
      <c r="AH99" s="385"/>
      <c r="AI99" s="355">
        <f t="shared" ref="AI99" si="88">AC99*AH99</f>
        <v>0</v>
      </c>
      <c r="AJ99" s="386">
        <f>AI99/$E$5</f>
        <v>0</v>
      </c>
      <c r="AK99" s="386">
        <f>AI99/($E$7/100)</f>
        <v>0</v>
      </c>
      <c r="AN99" s="385"/>
      <c r="AO99" s="355">
        <f t="shared" ref="AO99" si="89">AI99*AN99</f>
        <v>0</v>
      </c>
      <c r="AP99" s="386">
        <f>AO99/$E$5</f>
        <v>0</v>
      </c>
      <c r="AQ99" s="386">
        <f>AO99/($E$7/100)</f>
        <v>0</v>
      </c>
    </row>
    <row r="100" spans="1:44" hidden="1" x14ac:dyDescent="0.3">
      <c r="B100" s="378"/>
      <c r="C100" s="449" t="s">
        <v>379</v>
      </c>
      <c r="D100" s="379"/>
      <c r="E100" s="464"/>
      <c r="F100" s="459"/>
      <c r="G100" s="381">
        <v>-231.96232670309931</v>
      </c>
      <c r="H100" s="417"/>
      <c r="I100" s="196"/>
      <c r="J100" s="382"/>
      <c r="K100" s="196"/>
      <c r="L100" s="383">
        <f>'ECP2020'!G121</f>
        <v>-1.9966519500357709</v>
      </c>
      <c r="M100" s="383">
        <f>'ECP2020'!I121</f>
        <v>-0.3477036935956711</v>
      </c>
      <c r="N100" s="463"/>
      <c r="P100" s="385">
        <v>1.046</v>
      </c>
      <c r="Q100" s="355">
        <f t="shared" si="86"/>
        <v>-242.63259373144189</v>
      </c>
      <c r="R100" s="386">
        <f>Q100/$E$5</f>
        <v>-2.0884979397374166</v>
      </c>
      <c r="S100" s="386">
        <f>Q100/($E$7/100)</f>
        <v>-0.36369806350107226</v>
      </c>
      <c r="V100" s="385"/>
      <c r="W100" s="355"/>
      <c r="X100" s="386"/>
      <c r="Y100" s="386"/>
      <c r="AB100" s="385"/>
      <c r="AC100" s="355"/>
      <c r="AD100" s="386"/>
      <c r="AE100" s="386"/>
      <c r="AH100" s="385"/>
      <c r="AI100" s="355"/>
      <c r="AJ100" s="386"/>
      <c r="AK100" s="386"/>
      <c r="AN100" s="385"/>
      <c r="AO100" s="355"/>
      <c r="AP100" s="386"/>
      <c r="AQ100" s="386"/>
    </row>
    <row r="101" spans="1:44" hidden="1" x14ac:dyDescent="0.3">
      <c r="B101" s="387"/>
      <c r="C101" s="388" t="s">
        <v>6</v>
      </c>
      <c r="D101" s="388"/>
      <c r="E101" s="389"/>
      <c r="F101" s="390"/>
      <c r="G101" s="391">
        <f>SUM(G98:G100)</f>
        <v>8125.1383348633362</v>
      </c>
      <c r="H101" s="451"/>
      <c r="J101" s="393">
        <f t="shared" si="85"/>
        <v>72.730861896872227</v>
      </c>
      <c r="L101" s="394">
        <f>SUM(L98:L100)</f>
        <v>69.938397028496937</v>
      </c>
      <c r="M101" s="394">
        <f>SUM(M98:M100)</f>
        <v>12.179307951259723</v>
      </c>
      <c r="N101" s="395">
        <f>G101/$N$9</f>
        <v>4.0481778870000582E-2</v>
      </c>
      <c r="P101" s="396"/>
      <c r="Q101" s="397">
        <f>SUM(Q98:Q100)</f>
        <v>8449.55474008278</v>
      </c>
      <c r="R101" s="398">
        <f>Q101/$E$5</f>
        <v>72.730861896872227</v>
      </c>
      <c r="S101" s="398">
        <f>Q101/($E$7/100)</f>
        <v>12.665597186072461</v>
      </c>
      <c r="T101" s="399">
        <f>Q101/T$9</f>
        <v>4.0589007629412165E-2</v>
      </c>
      <c r="V101" s="396"/>
      <c r="W101" s="397">
        <f>SUM(W98:W99)</f>
        <v>0</v>
      </c>
      <c r="X101" s="398">
        <f>W101/$E$5</f>
        <v>0</v>
      </c>
      <c r="Y101" s="398">
        <f>W101/($E$7/100)</f>
        <v>0</v>
      </c>
      <c r="Z101" s="399">
        <f>W101/Z$9</f>
        <v>0</v>
      </c>
      <c r="AB101" s="396"/>
      <c r="AC101" s="397">
        <f>SUM(AC98:AC99)</f>
        <v>0</v>
      </c>
      <c r="AD101" s="398">
        <f>AC101/$E$5</f>
        <v>0</v>
      </c>
      <c r="AE101" s="398">
        <f>AC101/($E$7/100)</f>
        <v>0</v>
      </c>
      <c r="AF101" s="399">
        <f>AC101/AF$9</f>
        <v>0</v>
      </c>
      <c r="AH101" s="396"/>
      <c r="AI101" s="397">
        <f>SUM(AI98:AI99)</f>
        <v>0</v>
      </c>
      <c r="AJ101" s="398">
        <f>AI101/$E$5</f>
        <v>0</v>
      </c>
      <c r="AK101" s="398">
        <f>AI101/($E$7/100)</f>
        <v>0</v>
      </c>
      <c r="AL101" s="399">
        <f>AI101/AL$9</f>
        <v>0</v>
      </c>
      <c r="AN101" s="396"/>
      <c r="AO101" s="397">
        <f>SUM(AO98:AO99)</f>
        <v>0</v>
      </c>
      <c r="AP101" s="398">
        <f>AO101/$E$5</f>
        <v>0</v>
      </c>
      <c r="AQ101" s="398">
        <f>AO101/($E$7/100)</f>
        <v>0</v>
      </c>
      <c r="AR101" s="399">
        <f>AO101/AR$9</f>
        <v>0</v>
      </c>
    </row>
    <row r="102" spans="1:44" hidden="1" x14ac:dyDescent="0.3">
      <c r="C102" s="188"/>
      <c r="D102" s="188"/>
      <c r="E102" s="400"/>
      <c r="F102" s="188"/>
      <c r="G102" s="400"/>
      <c r="H102" s="351"/>
      <c r="J102" s="465"/>
      <c r="L102" s="400"/>
      <c r="M102" s="400"/>
      <c r="N102" s="466"/>
    </row>
    <row r="103" spans="1:44" hidden="1" x14ac:dyDescent="0.3">
      <c r="A103" s="373"/>
      <c r="B103" s="357">
        <v>12</v>
      </c>
      <c r="C103" s="358" t="s">
        <v>22</v>
      </c>
      <c r="D103" s="358" t="s">
        <v>59</v>
      </c>
      <c r="E103" s="358"/>
      <c r="F103" s="358" t="s">
        <v>60</v>
      </c>
      <c r="G103" s="374" t="s">
        <v>61</v>
      </c>
      <c r="H103" s="422"/>
      <c r="J103" s="375" t="s">
        <v>80</v>
      </c>
      <c r="L103" s="376" t="s">
        <v>214</v>
      </c>
      <c r="M103" s="376" t="s">
        <v>291</v>
      </c>
      <c r="N103" s="377" t="s">
        <v>77</v>
      </c>
      <c r="Q103" s="376" t="s">
        <v>61</v>
      </c>
      <c r="R103" s="376" t="s">
        <v>214</v>
      </c>
      <c r="S103" s="376" t="s">
        <v>291</v>
      </c>
      <c r="T103" s="377" t="s">
        <v>77</v>
      </c>
      <c r="W103" s="376" t="s">
        <v>61</v>
      </c>
      <c r="X103" s="376" t="s">
        <v>214</v>
      </c>
      <c r="Y103" s="376" t="s">
        <v>291</v>
      </c>
      <c r="Z103" s="377" t="s">
        <v>77</v>
      </c>
      <c r="AC103" s="376" t="s">
        <v>61</v>
      </c>
      <c r="AD103" s="376" t="s">
        <v>214</v>
      </c>
      <c r="AE103" s="376" t="s">
        <v>291</v>
      </c>
      <c r="AF103" s="377" t="s">
        <v>77</v>
      </c>
      <c r="AI103" s="376" t="s">
        <v>61</v>
      </c>
      <c r="AJ103" s="376" t="s">
        <v>214</v>
      </c>
      <c r="AK103" s="376" t="s">
        <v>291</v>
      </c>
      <c r="AL103" s="377" t="s">
        <v>77</v>
      </c>
      <c r="AO103" s="376" t="s">
        <v>61</v>
      </c>
      <c r="AP103" s="376" t="s">
        <v>214</v>
      </c>
      <c r="AQ103" s="376" t="s">
        <v>291</v>
      </c>
      <c r="AR103" s="377" t="s">
        <v>77</v>
      </c>
    </row>
    <row r="104" spans="1:44" hidden="1" x14ac:dyDescent="0.3">
      <c r="B104" s="404"/>
      <c r="C104" s="405" t="s">
        <v>305</v>
      </c>
      <c r="D104" s="405">
        <v>116.17564428239163</v>
      </c>
      <c r="E104" s="455" t="s">
        <v>349</v>
      </c>
      <c r="F104" s="467">
        <v>57.31</v>
      </c>
      <c r="G104" s="408">
        <v>6658.0261738238642</v>
      </c>
      <c r="H104" s="417"/>
      <c r="J104" s="468">
        <f t="shared" ref="J104:J107" si="90">IF($D$2=$L$2,L104,IF($D$2=$M$2,M104,IF($D$2=$N$2,N104,IF($D$2=$R$2,R104,IF($D$2=$S$2,S104,IF($D$2=$T$2,T104,IF($D$2=$X$2,X104,IF($D$2=$Y$2,Y104,IF($D$2=$Z$2,Z104,IF($D$2=$AD$2,AD104,IF($D$2=$AE$2,AE104,IF($D$2=$AF$2,AF104,IF($D$2=$AJ$2,AJ104,IF($D$2=$AK$2,AK104,IF($D$2=$AL$2,AL104,IF($D$2=$AP$2,AP104,IF($D$2=$AQ$2,AQ104,IF($D$2=$AR$2,AR104))))))))))))))))))</f>
        <v>62.883000000000003</v>
      </c>
      <c r="L104" s="430">
        <f>'ECP2020'!G151</f>
        <v>57.309999999999995</v>
      </c>
      <c r="M104" s="430">
        <f>'ECP2020'!I151</f>
        <v>9.9801563710745445</v>
      </c>
      <c r="N104" s="384"/>
      <c r="O104" s="196"/>
      <c r="P104" s="469">
        <v>62.883000000000003</v>
      </c>
      <c r="Q104" s="355">
        <f>D104*P104</f>
        <v>7305.4730394096332</v>
      </c>
      <c r="R104" s="386">
        <f>Q104/$E$5</f>
        <v>62.883000000000003</v>
      </c>
      <c r="S104" s="386">
        <f>Q104/($E$7/100)</f>
        <v>10.950657356173112</v>
      </c>
      <c r="V104" s="469"/>
      <c r="W104" s="355">
        <f>$D104*V104</f>
        <v>0</v>
      </c>
      <c r="X104" s="386">
        <f>W104/$E$5</f>
        <v>0</v>
      </c>
      <c r="Y104" s="386">
        <f>W104/($E$7/100)</f>
        <v>0</v>
      </c>
      <c r="AB104" s="469"/>
      <c r="AC104" s="355">
        <f>$D104*AB104</f>
        <v>0</v>
      </c>
      <c r="AD104" s="386">
        <f>AC104/$E$5</f>
        <v>0</v>
      </c>
      <c r="AE104" s="386">
        <f>AC104/($E$7/100)</f>
        <v>0</v>
      </c>
      <c r="AH104" s="469"/>
      <c r="AI104" s="355">
        <f>$D104*AH104</f>
        <v>0</v>
      </c>
      <c r="AJ104" s="386">
        <f>AI104/$E$5</f>
        <v>0</v>
      </c>
      <c r="AK104" s="386">
        <f>AI104/($E$7/100)</f>
        <v>0</v>
      </c>
      <c r="AN104" s="469"/>
      <c r="AO104" s="355">
        <f>$D104*AN104</f>
        <v>0</v>
      </c>
      <c r="AP104" s="386">
        <f>AO104/$E$5</f>
        <v>0</v>
      </c>
      <c r="AQ104" s="386">
        <f>AO104/($E$7/100)</f>
        <v>0</v>
      </c>
    </row>
    <row r="105" spans="1:44" hidden="1" x14ac:dyDescent="0.3">
      <c r="B105" s="378"/>
      <c r="C105" s="379" t="s">
        <v>306</v>
      </c>
      <c r="D105" s="379">
        <v>30260.656732797179</v>
      </c>
      <c r="E105" s="458" t="s">
        <v>157</v>
      </c>
      <c r="F105" s="470">
        <v>0.68040000000000034</v>
      </c>
      <c r="G105" s="381">
        <v>20589.350840995212</v>
      </c>
      <c r="H105" s="417"/>
      <c r="J105" s="382">
        <f t="shared" ref="J105" si="91">IF($D$2=$L$2,L105,IF($D$2=$M$2,M105,IF($D$2=$N$2,N105,IF($D$2=$R$2,R105,IF($D$2=$S$2,S105,IF($D$2=$T$2,T105,IF($D$2=$X$2,X105,IF($D$2=$Y$2,Y105,IF($D$2=$Z$2,Z105,IF($D$2=$AD$2,AD105,IF($D$2=$AE$2,AE105,IF($D$2=$AF$2,AF105,IF($D$2=$AJ$2,AJ105,IF($D$2=$AK$2,AK105,IF($D$2=$AL$2,AL105,IF($D$2=$AP$2,AP105,IF($D$2=$AQ$2,AQ105,IF($D$2=$AR$2,AR105))))))))))))))))))</f>
        <v>194.00053491249173</v>
      </c>
      <c r="L105" s="430">
        <f>'ECP2020'!G152</f>
        <v>177.22605257043429</v>
      </c>
      <c r="M105" s="430">
        <f>'ECP2020'!I152</f>
        <v>30.862741540415492</v>
      </c>
      <c r="N105" s="384"/>
      <c r="O105" s="196"/>
      <c r="P105" s="469">
        <v>0.74480000000000002</v>
      </c>
      <c r="Q105" s="355">
        <f>D105*P105</f>
        <v>22538.137134587338</v>
      </c>
      <c r="R105" s="386">
        <f>Q105/$E$5</f>
        <v>194.00053491249173</v>
      </c>
      <c r="S105" s="386">
        <f>Q105/($E$7/100)</f>
        <v>33.783906377574162</v>
      </c>
      <c r="V105" s="469"/>
      <c r="W105" s="355">
        <f>$D105*V105</f>
        <v>0</v>
      </c>
      <c r="X105" s="386">
        <f>W105/$E$5</f>
        <v>0</v>
      </c>
      <c r="Y105" s="386">
        <f>W105/($E$7/100)</f>
        <v>0</v>
      </c>
      <c r="AB105" s="469"/>
      <c r="AC105" s="355">
        <f>$D105*AB105</f>
        <v>0</v>
      </c>
      <c r="AD105" s="386">
        <f>AC105/$E$5</f>
        <v>0</v>
      </c>
      <c r="AE105" s="386">
        <f>AC105/($E$7/100)</f>
        <v>0</v>
      </c>
      <c r="AH105" s="469"/>
      <c r="AI105" s="355">
        <f>$D105*AH105</f>
        <v>0</v>
      </c>
      <c r="AJ105" s="386">
        <f>AI105/$E$5</f>
        <v>0</v>
      </c>
      <c r="AK105" s="386">
        <f>AI105/($E$7/100)</f>
        <v>0</v>
      </c>
      <c r="AN105" s="469"/>
      <c r="AO105" s="355">
        <f>$D105*AN105</f>
        <v>0</v>
      </c>
      <c r="AP105" s="386">
        <f>AO105/$E$5</f>
        <v>0</v>
      </c>
      <c r="AQ105" s="386">
        <f>AO105/($E$7/100)</f>
        <v>0</v>
      </c>
    </row>
    <row r="106" spans="1:44" hidden="1" x14ac:dyDescent="0.3">
      <c r="B106" s="378"/>
      <c r="C106" s="379" t="s">
        <v>248</v>
      </c>
      <c r="D106" s="379">
        <v>930.69057018524927</v>
      </c>
      <c r="E106" s="458" t="s">
        <v>400</v>
      </c>
      <c r="F106" s="470">
        <v>0.12520000000000001</v>
      </c>
      <c r="G106" s="381">
        <v>116.52245938719322</v>
      </c>
      <c r="H106" s="417"/>
      <c r="J106" s="382">
        <f t="shared" si="90"/>
        <v>1.4211628278087163</v>
      </c>
      <c r="L106" s="430">
        <f>'ECP2020'!G153</f>
        <v>1.0029852651727809</v>
      </c>
      <c r="M106" s="430">
        <f>'ECP2020'!I153</f>
        <v>0.17466323127391414</v>
      </c>
      <c r="N106" s="384"/>
      <c r="O106" s="196"/>
      <c r="P106" s="469">
        <v>0.1774</v>
      </c>
      <c r="Q106" s="355">
        <f>D106*P106</f>
        <v>165.10450715086321</v>
      </c>
      <c r="R106" s="386">
        <f>Q106/$E$5</f>
        <v>1.4211628278087163</v>
      </c>
      <c r="S106" s="386">
        <f>Q106/($E$7/100)</f>
        <v>0.24748608009578582</v>
      </c>
      <c r="V106" s="469"/>
      <c r="W106" s="355">
        <f>$D106*V106</f>
        <v>0</v>
      </c>
      <c r="X106" s="386">
        <f>W106/$E$5</f>
        <v>0</v>
      </c>
      <c r="Y106" s="386">
        <f>W106/($E$7/100)</f>
        <v>0</v>
      </c>
      <c r="AB106" s="469"/>
      <c r="AC106" s="355">
        <f>$D106*AB106</f>
        <v>0</v>
      </c>
      <c r="AD106" s="386">
        <f>AC106/$E$5</f>
        <v>0</v>
      </c>
      <c r="AE106" s="386">
        <f>AC106/($E$7/100)</f>
        <v>0</v>
      </c>
      <c r="AH106" s="469"/>
      <c r="AI106" s="355">
        <f>$D106*AH106</f>
        <v>0</v>
      </c>
      <c r="AJ106" s="386">
        <f>AI106/$E$5</f>
        <v>0</v>
      </c>
      <c r="AK106" s="386">
        <f>AI106/($E$7/100)</f>
        <v>0</v>
      </c>
      <c r="AN106" s="469"/>
      <c r="AO106" s="355">
        <f>$D106*AN106</f>
        <v>0</v>
      </c>
      <c r="AP106" s="386">
        <f>AO106/$E$5</f>
        <v>0</v>
      </c>
      <c r="AQ106" s="386">
        <f>AO106/($E$7/100)</f>
        <v>0</v>
      </c>
    </row>
    <row r="107" spans="1:44" hidden="1" x14ac:dyDescent="0.3">
      <c r="B107" s="432"/>
      <c r="C107" s="388" t="s">
        <v>6</v>
      </c>
      <c r="D107" s="388"/>
      <c r="E107" s="450"/>
      <c r="F107" s="450"/>
      <c r="G107" s="391">
        <f>SUM(G104:G106)</f>
        <v>27363.899474206268</v>
      </c>
      <c r="H107" s="451"/>
      <c r="J107" s="393">
        <f t="shared" si="90"/>
        <v>258.30469774030047</v>
      </c>
      <c r="L107" s="394">
        <f>SUM(L104:L106)</f>
        <v>235.53903783560708</v>
      </c>
      <c r="M107" s="394">
        <f>SUM(M104:M106)</f>
        <v>41.017561142763945</v>
      </c>
      <c r="N107" s="395">
        <f>G107/$N$9</f>
        <v>0.136334826790906</v>
      </c>
      <c r="P107" s="396"/>
      <c r="Q107" s="397">
        <f>SUM(Q104:Q106)</f>
        <v>30008.714681147834</v>
      </c>
      <c r="R107" s="398">
        <f>Q107/$E$5</f>
        <v>258.30469774030047</v>
      </c>
      <c r="S107" s="398">
        <f>Q107/($E$7/100)</f>
        <v>44.982049813843055</v>
      </c>
      <c r="T107" s="399">
        <f>Q107/T$9</f>
        <v>0.1441524419463113</v>
      </c>
      <c r="V107" s="396"/>
      <c r="W107" s="397">
        <f>SUM(W104:W106)</f>
        <v>0</v>
      </c>
      <c r="X107" s="398">
        <f>W107/$E$5</f>
        <v>0</v>
      </c>
      <c r="Y107" s="398">
        <f>W107/($E$7/100)</f>
        <v>0</v>
      </c>
      <c r="Z107" s="399">
        <f>W107/Z$9</f>
        <v>0</v>
      </c>
      <c r="AB107" s="396"/>
      <c r="AC107" s="397">
        <f>SUM(AC104:AC106)</f>
        <v>0</v>
      </c>
      <c r="AD107" s="398">
        <f>AC107/$E$5</f>
        <v>0</v>
      </c>
      <c r="AE107" s="398">
        <f>AC107/($E$7/100)</f>
        <v>0</v>
      </c>
      <c r="AF107" s="399">
        <f>AC107/AF$9</f>
        <v>0</v>
      </c>
      <c r="AH107" s="396"/>
      <c r="AI107" s="397">
        <f>SUM(AI104:AI106)</f>
        <v>0</v>
      </c>
      <c r="AJ107" s="398">
        <f>AI107/$E$5</f>
        <v>0</v>
      </c>
      <c r="AK107" s="398">
        <f>AI107/($E$7/100)</f>
        <v>0</v>
      </c>
      <c r="AL107" s="399">
        <f>AI107/AL$9</f>
        <v>0</v>
      </c>
      <c r="AN107" s="396"/>
      <c r="AO107" s="397">
        <f>SUM(AO104:AO106)</f>
        <v>0</v>
      </c>
      <c r="AP107" s="398">
        <f>AO107/$E$5</f>
        <v>0</v>
      </c>
      <c r="AQ107" s="398">
        <f>AO107/($E$7/100)</f>
        <v>0</v>
      </c>
      <c r="AR107" s="399">
        <f>AO107/AR$9</f>
        <v>0</v>
      </c>
    </row>
    <row r="108" spans="1:44" hidden="1" x14ac:dyDescent="0.3">
      <c r="B108" s="400"/>
      <c r="C108" s="471"/>
      <c r="D108" s="471"/>
      <c r="E108" s="441"/>
      <c r="F108" s="442"/>
      <c r="G108" s="441"/>
      <c r="H108" s="441"/>
      <c r="J108" s="472"/>
      <c r="L108" s="441"/>
      <c r="M108" s="441"/>
      <c r="N108" s="473"/>
    </row>
    <row r="109" spans="1:44" hidden="1" x14ac:dyDescent="0.3">
      <c r="A109" s="373"/>
      <c r="B109" s="357">
        <v>13</v>
      </c>
      <c r="C109" s="358" t="s">
        <v>43</v>
      </c>
      <c r="D109" s="358" t="s">
        <v>59</v>
      </c>
      <c r="E109" s="358"/>
      <c r="F109" s="358" t="s">
        <v>60</v>
      </c>
      <c r="G109" s="374" t="s">
        <v>61</v>
      </c>
      <c r="H109" s="474"/>
      <c r="J109" s="375" t="s">
        <v>80</v>
      </c>
      <c r="L109" s="376" t="s">
        <v>214</v>
      </c>
      <c r="M109" s="376" t="s">
        <v>291</v>
      </c>
      <c r="N109" s="377" t="s">
        <v>77</v>
      </c>
      <c r="Q109" s="376" t="s">
        <v>61</v>
      </c>
      <c r="R109" s="376" t="s">
        <v>214</v>
      </c>
      <c r="S109" s="376" t="s">
        <v>291</v>
      </c>
      <c r="T109" s="377" t="s">
        <v>77</v>
      </c>
      <c r="W109" s="376" t="s">
        <v>61</v>
      </c>
      <c r="X109" s="376" t="s">
        <v>214</v>
      </c>
      <c r="Y109" s="376" t="s">
        <v>291</v>
      </c>
      <c r="Z109" s="377" t="s">
        <v>77</v>
      </c>
      <c r="AC109" s="376" t="s">
        <v>61</v>
      </c>
      <c r="AD109" s="376" t="s">
        <v>214</v>
      </c>
      <c r="AE109" s="376" t="s">
        <v>291</v>
      </c>
      <c r="AF109" s="377" t="s">
        <v>77</v>
      </c>
      <c r="AI109" s="376" t="s">
        <v>61</v>
      </c>
      <c r="AJ109" s="376" t="s">
        <v>214</v>
      </c>
      <c r="AK109" s="376" t="s">
        <v>291</v>
      </c>
      <c r="AL109" s="377" t="s">
        <v>77</v>
      </c>
      <c r="AO109" s="376" t="s">
        <v>61</v>
      </c>
      <c r="AP109" s="376" t="s">
        <v>214</v>
      </c>
      <c r="AQ109" s="376" t="s">
        <v>291</v>
      </c>
      <c r="AR109" s="377" t="s">
        <v>77</v>
      </c>
    </row>
    <row r="110" spans="1:44" hidden="1" x14ac:dyDescent="0.3">
      <c r="B110" s="404"/>
      <c r="C110" s="447" t="s">
        <v>307</v>
      </c>
      <c r="D110" s="475"/>
      <c r="E110" s="476"/>
      <c r="F110" s="456"/>
      <c r="G110" s="408"/>
      <c r="H110" s="417"/>
      <c r="J110" s="382">
        <f t="shared" ref="J110:J120" si="92">IF($D$2=$L$2,L110,IF($D$2=$M$2,M110,IF($D$2=$N$2,N110,IF($D$2=$R$2,R110,IF($D$2=$S$2,S110,IF($D$2=$T$2,T110,IF($D$2=$X$2,X110,IF($D$2=$Y$2,Y110,IF($D$2=$Z$2,Z110,IF($D$2=$AD$2,AD110,IF($D$2=$AE$2,AE110,IF($D$2=$AF$2,AF110,IF($D$2=$AJ$2,AJ110,IF($D$2=$AK$2,AK110,IF($D$2=$AL$2,AL110,IF($D$2=$AP$2,AP110,IF($D$2=$AQ$2,AQ110,IF($D$2=$AR$2,AR110))))))))))))))))))</f>
        <v>0</v>
      </c>
      <c r="L110" s="383">
        <v>0</v>
      </c>
      <c r="M110" s="383">
        <v>0</v>
      </c>
      <c r="N110" s="384"/>
      <c r="O110" s="196"/>
      <c r="Q110" s="355">
        <f>D110*P110</f>
        <v>0</v>
      </c>
      <c r="R110" s="386">
        <f t="shared" ref="R110:R120" si="93">Q110/$E$5</f>
        <v>0</v>
      </c>
      <c r="S110" s="386">
        <f t="shared" ref="S110:S120" si="94">Q110/($E$7/100)</f>
        <v>0</v>
      </c>
      <c r="W110" s="355">
        <f t="shared" ref="W110:W115" si="95">$D110*V110</f>
        <v>0</v>
      </c>
      <c r="X110" s="386">
        <f t="shared" ref="X110:X120" si="96">W110/$E$5</f>
        <v>0</v>
      </c>
      <c r="Y110" s="386">
        <f t="shared" ref="Y110:Y120" si="97">W110/($E$7/100)</f>
        <v>0</v>
      </c>
      <c r="AC110" s="355">
        <f t="shared" ref="AC110:AC115" si="98">$D110*AB110</f>
        <v>0</v>
      </c>
      <c r="AD110" s="386">
        <f t="shared" ref="AD110:AD120" si="99">AC110/$E$5</f>
        <v>0</v>
      </c>
      <c r="AE110" s="386">
        <f t="shared" ref="AE110:AE120" si="100">AC110/($E$7/100)</f>
        <v>0</v>
      </c>
      <c r="AI110" s="355">
        <f t="shared" ref="AI110:AI115" si="101">$D110*AH110</f>
        <v>0</v>
      </c>
      <c r="AJ110" s="386">
        <f t="shared" ref="AJ110:AJ120" si="102">AI110/$E$5</f>
        <v>0</v>
      </c>
      <c r="AK110" s="386">
        <f t="shared" ref="AK110:AK120" si="103">AI110/($E$7/100)</f>
        <v>0</v>
      </c>
      <c r="AO110" s="355">
        <f t="shared" ref="AO110:AO115" si="104">$D110*AN110</f>
        <v>0</v>
      </c>
      <c r="AP110" s="386">
        <f t="shared" ref="AP110:AP120" si="105">AO110/$E$5</f>
        <v>0</v>
      </c>
      <c r="AQ110" s="386">
        <f t="shared" ref="AQ110:AQ120" si="106">AO110/($E$7/100)</f>
        <v>0</v>
      </c>
    </row>
    <row r="111" spans="1:44" hidden="1" x14ac:dyDescent="0.3">
      <c r="B111" s="378"/>
      <c r="C111" s="477" t="s">
        <v>308</v>
      </c>
      <c r="D111" s="478"/>
      <c r="E111" s="479"/>
      <c r="F111" s="459"/>
      <c r="G111" s="381"/>
      <c r="H111" s="417"/>
      <c r="I111" s="196"/>
      <c r="J111" s="382">
        <f t="shared" si="92"/>
        <v>0</v>
      </c>
      <c r="K111" s="196"/>
      <c r="L111" s="383">
        <v>0</v>
      </c>
      <c r="M111" s="383">
        <v>0</v>
      </c>
      <c r="N111" s="384"/>
      <c r="O111" s="196"/>
      <c r="Q111" s="355">
        <f t="shared" ref="Q111" si="107">D111*P111</f>
        <v>0</v>
      </c>
      <c r="R111" s="386">
        <f t="shared" si="93"/>
        <v>0</v>
      </c>
      <c r="S111" s="386">
        <f t="shared" si="94"/>
        <v>0</v>
      </c>
      <c r="W111" s="355">
        <f t="shared" si="95"/>
        <v>0</v>
      </c>
      <c r="X111" s="386">
        <f t="shared" si="96"/>
        <v>0</v>
      </c>
      <c r="Y111" s="386">
        <f t="shared" si="97"/>
        <v>0</v>
      </c>
      <c r="AC111" s="355">
        <f t="shared" si="98"/>
        <v>0</v>
      </c>
      <c r="AD111" s="386">
        <f t="shared" si="99"/>
        <v>0</v>
      </c>
      <c r="AE111" s="386">
        <f t="shared" si="100"/>
        <v>0</v>
      </c>
      <c r="AI111" s="355">
        <f t="shared" si="101"/>
        <v>0</v>
      </c>
      <c r="AJ111" s="386">
        <f t="shared" si="102"/>
        <v>0</v>
      </c>
      <c r="AK111" s="386">
        <f t="shared" si="103"/>
        <v>0</v>
      </c>
      <c r="AO111" s="355">
        <f t="shared" si="104"/>
        <v>0</v>
      </c>
      <c r="AP111" s="386">
        <f t="shared" si="105"/>
        <v>0</v>
      </c>
      <c r="AQ111" s="386">
        <f t="shared" si="106"/>
        <v>0</v>
      </c>
    </row>
    <row r="112" spans="1:44" hidden="1" x14ac:dyDescent="0.3">
      <c r="B112" s="378"/>
      <c r="C112" s="477" t="s">
        <v>309</v>
      </c>
      <c r="D112" s="478">
        <v>0.11830163715472158</v>
      </c>
      <c r="E112" s="464" t="s">
        <v>304</v>
      </c>
      <c r="F112" s="459">
        <v>43.029999999999994</v>
      </c>
      <c r="G112" s="381">
        <v>5.0905194467676687</v>
      </c>
      <c r="H112" s="417"/>
      <c r="I112" s="196"/>
      <c r="J112" s="382">
        <f t="shared" si="92"/>
        <v>1.928659850823855E-2</v>
      </c>
      <c r="K112" s="196"/>
      <c r="L112" s="383">
        <f>'ECP2020'!G156</f>
        <v>4.3817441067027701E-2</v>
      </c>
      <c r="M112" s="383">
        <f>'ECP2020'!I156</f>
        <v>7.6305167270856716E-3</v>
      </c>
      <c r="N112" s="384"/>
      <c r="O112" s="196"/>
      <c r="P112" s="469"/>
      <c r="Q112" s="355">
        <f>18.94*D112</f>
        <v>2.2406330077104268</v>
      </c>
      <c r="R112" s="386">
        <f t="shared" si="93"/>
        <v>1.928659850823855E-2</v>
      </c>
      <c r="S112" s="386">
        <f t="shared" si="94"/>
        <v>3.3586332049965781E-3</v>
      </c>
      <c r="V112" s="469"/>
      <c r="W112" s="355">
        <f t="shared" si="95"/>
        <v>0</v>
      </c>
      <c r="X112" s="386">
        <f t="shared" si="96"/>
        <v>0</v>
      </c>
      <c r="Y112" s="386">
        <f t="shared" si="97"/>
        <v>0</v>
      </c>
      <c r="AB112" s="469"/>
      <c r="AC112" s="355">
        <f t="shared" si="98"/>
        <v>0</v>
      </c>
      <c r="AD112" s="386">
        <f t="shared" si="99"/>
        <v>0</v>
      </c>
      <c r="AE112" s="386">
        <f t="shared" si="100"/>
        <v>0</v>
      </c>
      <c r="AH112" s="469"/>
      <c r="AI112" s="355">
        <f t="shared" si="101"/>
        <v>0</v>
      </c>
      <c r="AJ112" s="386">
        <f t="shared" si="102"/>
        <v>0</v>
      </c>
      <c r="AK112" s="386">
        <f t="shared" si="103"/>
        <v>0</v>
      </c>
      <c r="AN112" s="469"/>
      <c r="AO112" s="355">
        <f t="shared" si="104"/>
        <v>0</v>
      </c>
      <c r="AP112" s="386">
        <f t="shared" si="105"/>
        <v>0</v>
      </c>
      <c r="AQ112" s="386">
        <f t="shared" si="106"/>
        <v>0</v>
      </c>
    </row>
    <row r="113" spans="2:44" hidden="1" x14ac:dyDescent="0.3">
      <c r="B113" s="378"/>
      <c r="C113" s="449" t="s">
        <v>282</v>
      </c>
      <c r="D113" s="480">
        <v>0.71904283119373313</v>
      </c>
      <c r="E113" s="369" t="s">
        <v>304</v>
      </c>
      <c r="F113" s="417">
        <v>34.4</v>
      </c>
      <c r="G113" s="381">
        <v>24.735073393064418</v>
      </c>
      <c r="H113" s="417"/>
      <c r="I113" s="196"/>
      <c r="J113" s="382">
        <f t="shared" si="92"/>
        <v>0.11722483922452792</v>
      </c>
      <c r="K113" s="196"/>
      <c r="L113" s="383">
        <f>'ECP2020'!G157</f>
        <v>0.21291100682807604</v>
      </c>
      <c r="M113" s="383">
        <f>'ECP2020'!I157</f>
        <v>3.7077039631253167E-2</v>
      </c>
      <c r="N113" s="384"/>
      <c r="O113" s="196"/>
      <c r="Q113" s="355">
        <f>18.94*D113</f>
        <v>13.618671222809306</v>
      </c>
      <c r="R113" s="386">
        <f t="shared" si="93"/>
        <v>0.11722483922452792</v>
      </c>
      <c r="S113" s="386">
        <f t="shared" si="94"/>
        <v>2.0413928215579521E-2</v>
      </c>
      <c r="W113" s="355">
        <f>$D113*V112</f>
        <v>0</v>
      </c>
      <c r="X113" s="386">
        <f t="shared" si="96"/>
        <v>0</v>
      </c>
      <c r="Y113" s="386">
        <f t="shared" si="97"/>
        <v>0</v>
      </c>
      <c r="AC113" s="355">
        <f>$D113*AB112</f>
        <v>0</v>
      </c>
      <c r="AD113" s="386">
        <f>AC113/$E$5</f>
        <v>0</v>
      </c>
      <c r="AE113" s="386">
        <f t="shared" si="100"/>
        <v>0</v>
      </c>
      <c r="AH113" s="356" t="s">
        <v>320</v>
      </c>
      <c r="AI113" s="355">
        <f>$D113*AH112</f>
        <v>0</v>
      </c>
      <c r="AJ113" s="386">
        <f t="shared" si="102"/>
        <v>0</v>
      </c>
      <c r="AK113" s="386">
        <f t="shared" si="103"/>
        <v>0</v>
      </c>
      <c r="AN113" s="356" t="s">
        <v>320</v>
      </c>
      <c r="AO113" s="355">
        <f>$D113*AN112</f>
        <v>0</v>
      </c>
      <c r="AP113" s="386">
        <f t="shared" si="105"/>
        <v>0</v>
      </c>
      <c r="AQ113" s="386">
        <f t="shared" si="106"/>
        <v>0</v>
      </c>
    </row>
    <row r="114" spans="2:44" hidden="1" x14ac:dyDescent="0.3">
      <c r="B114" s="378"/>
      <c r="C114" s="449" t="s">
        <v>283</v>
      </c>
      <c r="D114" s="480">
        <v>1.9889105520298684</v>
      </c>
      <c r="E114" s="369" t="s">
        <v>304</v>
      </c>
      <c r="F114" s="417">
        <v>31.620000000000005</v>
      </c>
      <c r="G114" s="381">
        <v>62.889351655184448</v>
      </c>
      <c r="H114" s="417"/>
      <c r="J114" s="382">
        <f t="shared" si="92"/>
        <v>0.81028288682227201</v>
      </c>
      <c r="L114" s="383">
        <f>'ECP2020'!G158</f>
        <v>0.54132991509233563</v>
      </c>
      <c r="M114" s="383">
        <f>'ECP2020'!I158</f>
        <v>9.426901415044521E-2</v>
      </c>
      <c r="N114" s="384"/>
      <c r="O114" s="196"/>
      <c r="P114" s="469"/>
      <c r="Q114" s="355">
        <f>47.33*D114</f>
        <v>94.13513642757367</v>
      </c>
      <c r="R114" s="386">
        <f t="shared" si="93"/>
        <v>0.81028288682227201</v>
      </c>
      <c r="S114" s="386">
        <f t="shared" si="94"/>
        <v>0.14110539025112506</v>
      </c>
      <c r="V114" s="469"/>
      <c r="W114" s="355">
        <f t="shared" si="95"/>
        <v>0</v>
      </c>
      <c r="X114" s="386">
        <f t="shared" si="96"/>
        <v>0</v>
      </c>
      <c r="Y114" s="386">
        <f t="shared" si="97"/>
        <v>0</v>
      </c>
      <c r="AB114" s="469"/>
      <c r="AC114" s="355">
        <f t="shared" si="98"/>
        <v>0</v>
      </c>
      <c r="AD114" s="386">
        <f t="shared" si="99"/>
        <v>0</v>
      </c>
      <c r="AE114" s="386">
        <f t="shared" si="100"/>
        <v>0</v>
      </c>
      <c r="AH114" s="469"/>
      <c r="AI114" s="355">
        <f t="shared" si="101"/>
        <v>0</v>
      </c>
      <c r="AJ114" s="386">
        <f t="shared" si="102"/>
        <v>0</v>
      </c>
      <c r="AK114" s="386">
        <f t="shared" si="103"/>
        <v>0</v>
      </c>
      <c r="AN114" s="469"/>
      <c r="AO114" s="355">
        <f t="shared" si="104"/>
        <v>0</v>
      </c>
      <c r="AP114" s="386">
        <f t="shared" si="105"/>
        <v>0</v>
      </c>
      <c r="AQ114" s="386">
        <f t="shared" si="106"/>
        <v>0</v>
      </c>
    </row>
    <row r="115" spans="2:44" hidden="1" x14ac:dyDescent="0.3">
      <c r="B115" s="378"/>
      <c r="C115" s="449" t="s">
        <v>284</v>
      </c>
      <c r="D115" s="480">
        <v>9.027118302808363</v>
      </c>
      <c r="E115" s="369" t="s">
        <v>304</v>
      </c>
      <c r="F115" s="417">
        <v>69.70999999999998</v>
      </c>
      <c r="G115" s="381">
        <v>629.28041688877079</v>
      </c>
      <c r="H115" s="417"/>
      <c r="J115" s="382">
        <f t="shared" si="92"/>
        <v>5.4135213627731265</v>
      </c>
      <c r="L115" s="383">
        <f>'ECP2020'!G159</f>
        <v>5.4166294559913091</v>
      </c>
      <c r="M115" s="383">
        <f>'ECP2020'!I159</f>
        <v>0.94327009204260515</v>
      </c>
      <c r="N115" s="384"/>
      <c r="O115" s="196"/>
      <c r="P115" s="469"/>
      <c r="Q115" s="355">
        <f>69.67*D115</f>
        <v>628.9193321566587</v>
      </c>
      <c r="R115" s="386">
        <f t="shared" si="93"/>
        <v>5.4135213627731265</v>
      </c>
      <c r="S115" s="386">
        <f t="shared" ref="S115" si="108">Q115/($E$7/100)</f>
        <v>0.94272883822419129</v>
      </c>
      <c r="V115" s="469"/>
      <c r="W115" s="355">
        <f t="shared" si="95"/>
        <v>0</v>
      </c>
      <c r="X115" s="386">
        <f t="shared" si="96"/>
        <v>0</v>
      </c>
      <c r="Y115" s="386">
        <f t="shared" ref="Y115" si="109">W115/($E$7/100)</f>
        <v>0</v>
      </c>
      <c r="AB115" s="469"/>
      <c r="AC115" s="355">
        <f t="shared" si="98"/>
        <v>0</v>
      </c>
      <c r="AD115" s="386">
        <f t="shared" si="99"/>
        <v>0</v>
      </c>
      <c r="AE115" s="386">
        <f t="shared" ref="AE115" si="110">AC115/($E$7/100)</f>
        <v>0</v>
      </c>
      <c r="AH115" s="469"/>
      <c r="AI115" s="355">
        <f t="shared" si="101"/>
        <v>0</v>
      </c>
      <c r="AJ115" s="386">
        <f t="shared" si="102"/>
        <v>0</v>
      </c>
      <c r="AK115" s="386">
        <f t="shared" ref="AK115" si="111">AI115/($E$7/100)</f>
        <v>0</v>
      </c>
      <c r="AN115" s="469"/>
      <c r="AO115" s="355">
        <f t="shared" si="104"/>
        <v>0</v>
      </c>
      <c r="AP115" s="386">
        <f t="shared" si="105"/>
        <v>0</v>
      </c>
      <c r="AQ115" s="386">
        <f t="shared" ref="AQ115" si="112">AO115/($E$7/100)</f>
        <v>0</v>
      </c>
    </row>
    <row r="116" spans="2:44" hidden="1" x14ac:dyDescent="0.3">
      <c r="B116" s="378"/>
      <c r="C116" s="449" t="s">
        <v>390</v>
      </c>
      <c r="D116" s="480">
        <v>1.3169356545111324</v>
      </c>
      <c r="E116" s="369" t="s">
        <v>304</v>
      </c>
      <c r="F116" s="417">
        <v>28.33</v>
      </c>
      <c r="G116" s="381">
        <v>37.308787092300378</v>
      </c>
      <c r="H116" s="417"/>
      <c r="J116" s="382"/>
      <c r="L116" s="383">
        <f>'ECP2020'!G160</f>
        <v>0.32114121098922238</v>
      </c>
      <c r="M116" s="383">
        <f>'ECP2020'!I160</f>
        <v>5.5924611810655771E-2</v>
      </c>
      <c r="N116" s="384"/>
      <c r="O116" s="196"/>
      <c r="P116" s="469"/>
      <c r="Q116" s="355">
        <f>10.57*D116</f>
        <v>13.920009868182669</v>
      </c>
      <c r="R116" s="386"/>
      <c r="S116" s="386"/>
      <c r="V116" s="469"/>
      <c r="W116" s="355"/>
      <c r="X116" s="386"/>
      <c r="Y116" s="386"/>
      <c r="AB116" s="469"/>
      <c r="AC116" s="355"/>
      <c r="AD116" s="386"/>
      <c r="AE116" s="386"/>
      <c r="AH116" s="469"/>
      <c r="AI116" s="355"/>
      <c r="AJ116" s="386"/>
      <c r="AK116" s="386"/>
      <c r="AN116" s="469"/>
      <c r="AO116" s="355"/>
      <c r="AP116" s="386"/>
      <c r="AQ116" s="386"/>
    </row>
    <row r="117" spans="2:44" hidden="1" x14ac:dyDescent="0.3">
      <c r="B117" s="378"/>
      <c r="C117" s="449" t="s">
        <v>401</v>
      </c>
      <c r="D117" s="449"/>
      <c r="E117" s="369"/>
      <c r="F117" s="417"/>
      <c r="G117" s="381">
        <v>1681.4866290361567</v>
      </c>
      <c r="H117" s="417"/>
      <c r="J117" s="382">
        <f t="shared" si="92"/>
        <v>7.4402858304699873</v>
      </c>
      <c r="L117" s="383">
        <f>'ECP2020'!G162</f>
        <v>14.473658738219834</v>
      </c>
      <c r="M117" s="383">
        <f>'ECP2020'!I162</f>
        <v>2.5204916675798885</v>
      </c>
      <c r="N117" s="384"/>
      <c r="O117" s="196"/>
      <c r="Q117" s="620">
        <f>864.38</f>
        <v>864.38</v>
      </c>
      <c r="R117" s="386">
        <f t="shared" si="93"/>
        <v>7.4402858304699873</v>
      </c>
      <c r="S117" s="386">
        <f t="shared" si="94"/>
        <v>1.2956764270385752</v>
      </c>
      <c r="W117" s="355">
        <v>0</v>
      </c>
      <c r="X117" s="386">
        <f t="shared" si="96"/>
        <v>0</v>
      </c>
      <c r="Y117" s="386">
        <f t="shared" si="97"/>
        <v>0</v>
      </c>
      <c r="AC117" s="355">
        <f>$G117</f>
        <v>1681.4866290361567</v>
      </c>
      <c r="AD117" s="386">
        <f t="shared" si="99"/>
        <v>14.473658738219834</v>
      </c>
      <c r="AE117" s="386">
        <f t="shared" si="100"/>
        <v>2.5204916675798903</v>
      </c>
      <c r="AI117" s="355">
        <f>$G117</f>
        <v>1681.4866290361567</v>
      </c>
      <c r="AJ117" s="386">
        <f t="shared" si="102"/>
        <v>14.473658738219834</v>
      </c>
      <c r="AK117" s="386">
        <f t="shared" si="103"/>
        <v>2.5204916675798903</v>
      </c>
      <c r="AO117" s="355">
        <f>$G117</f>
        <v>1681.4866290361567</v>
      </c>
      <c r="AP117" s="386">
        <f t="shared" si="105"/>
        <v>14.473658738219834</v>
      </c>
      <c r="AQ117" s="386">
        <f t="shared" si="106"/>
        <v>2.5204916675798903</v>
      </c>
    </row>
    <row r="118" spans="2:44" hidden="1" x14ac:dyDescent="0.3">
      <c r="B118" s="378"/>
      <c r="C118" s="449" t="s">
        <v>251</v>
      </c>
      <c r="D118" s="449"/>
      <c r="E118" s="369"/>
      <c r="F118" s="417"/>
      <c r="G118" s="381">
        <v>316.51152876934077</v>
      </c>
      <c r="H118" s="417"/>
      <c r="J118" s="382">
        <f t="shared" si="92"/>
        <v>1.232616361927974</v>
      </c>
      <c r="L118" s="383">
        <f>'ECP2020'!G163</f>
        <v>2.7244224099156851</v>
      </c>
      <c r="M118" s="383">
        <f>'ECP2020'!I163</f>
        <v>0.47444009198775583</v>
      </c>
      <c r="N118" s="384"/>
      <c r="O118" s="196"/>
      <c r="Q118" s="620">
        <v>143.19999999999999</v>
      </c>
      <c r="R118" s="386">
        <f t="shared" si="93"/>
        <v>1.232616361927974</v>
      </c>
      <c r="S118" s="386">
        <f t="shared" si="94"/>
        <v>0.21465196366404121</v>
      </c>
      <c r="W118" s="355">
        <v>0</v>
      </c>
      <c r="X118" s="386">
        <f t="shared" si="96"/>
        <v>0</v>
      </c>
      <c r="Y118" s="386">
        <f t="shared" si="97"/>
        <v>0</v>
      </c>
      <c r="AC118" s="355">
        <f>$G118</f>
        <v>316.51152876934077</v>
      </c>
      <c r="AD118" s="386">
        <f t="shared" si="99"/>
        <v>2.7244224099156851</v>
      </c>
      <c r="AE118" s="386">
        <f t="shared" si="100"/>
        <v>0.47444009198775616</v>
      </c>
      <c r="AI118" s="355">
        <f>$G118</f>
        <v>316.51152876934077</v>
      </c>
      <c r="AJ118" s="386">
        <f t="shared" si="102"/>
        <v>2.7244224099156851</v>
      </c>
      <c r="AK118" s="386">
        <f t="shared" si="103"/>
        <v>0.47444009198775616</v>
      </c>
      <c r="AO118" s="355">
        <f>$G118</f>
        <v>316.51152876934077</v>
      </c>
      <c r="AP118" s="386">
        <f t="shared" si="105"/>
        <v>2.7244224099156851</v>
      </c>
      <c r="AQ118" s="386">
        <f t="shared" si="106"/>
        <v>0.47444009198775616</v>
      </c>
    </row>
    <row r="119" spans="2:44" hidden="1" x14ac:dyDescent="0.3">
      <c r="B119" s="378"/>
      <c r="C119" s="449" t="s">
        <v>391</v>
      </c>
      <c r="D119" s="449"/>
      <c r="E119" s="369"/>
      <c r="F119" s="417"/>
      <c r="G119" s="381">
        <v>104.91629399357012</v>
      </c>
      <c r="H119" s="417"/>
      <c r="J119" s="382">
        <f t="shared" si="92"/>
        <v>1.3716300088912197</v>
      </c>
      <c r="L119" s="383">
        <f>'ECP2020'!G164</f>
        <v>0.90308338414329714</v>
      </c>
      <c r="M119" s="383">
        <f>'ECP2020'!I164</f>
        <v>0.15726598132733008</v>
      </c>
      <c r="N119" s="384"/>
      <c r="O119" s="196"/>
      <c r="Q119" s="620">
        <v>159.35</v>
      </c>
      <c r="R119" s="386">
        <f t="shared" si="93"/>
        <v>1.3716300088912197</v>
      </c>
      <c r="S119" s="386">
        <f t="shared" si="94"/>
        <v>0.23886026822531403</v>
      </c>
      <c r="W119" s="355">
        <v>0</v>
      </c>
      <c r="X119" s="386">
        <f t="shared" si="96"/>
        <v>0</v>
      </c>
      <c r="Y119" s="386">
        <f t="shared" si="97"/>
        <v>0</v>
      </c>
      <c r="AC119" s="355">
        <f>$G119</f>
        <v>104.91629399357012</v>
      </c>
      <c r="AD119" s="386">
        <f t="shared" si="99"/>
        <v>0.90308338414329714</v>
      </c>
      <c r="AE119" s="386">
        <f t="shared" si="100"/>
        <v>0.15726598132733019</v>
      </c>
      <c r="AI119" s="355">
        <f>$G119</f>
        <v>104.91629399357012</v>
      </c>
      <c r="AJ119" s="386">
        <f t="shared" si="102"/>
        <v>0.90308338414329714</v>
      </c>
      <c r="AK119" s="386">
        <f t="shared" si="103"/>
        <v>0.15726598132733019</v>
      </c>
      <c r="AO119" s="355">
        <f>$G119</f>
        <v>104.91629399357012</v>
      </c>
      <c r="AP119" s="386">
        <f t="shared" si="105"/>
        <v>0.90308338414329714</v>
      </c>
      <c r="AQ119" s="386">
        <f t="shared" si="106"/>
        <v>0.15726598132733019</v>
      </c>
    </row>
    <row r="120" spans="2:44" hidden="1" x14ac:dyDescent="0.3">
      <c r="B120" s="387"/>
      <c r="C120" s="388" t="s">
        <v>6</v>
      </c>
      <c r="D120" s="388"/>
      <c r="E120" s="450"/>
      <c r="F120" s="450"/>
      <c r="G120" s="391">
        <f>SUM(G110:G119)</f>
        <v>2862.218600275155</v>
      </c>
      <c r="H120" s="451"/>
      <c r="J120" s="393">
        <f t="shared" si="92"/>
        <v>16.524666547288579</v>
      </c>
      <c r="L120" s="394">
        <f>SUM(L110:L119)</f>
        <v>24.636993562246786</v>
      </c>
      <c r="M120" s="394">
        <f>SUM(M110:M119)</f>
        <v>4.2903690152570197</v>
      </c>
      <c r="N120" s="395">
        <f>G120/$N$9</f>
        <v>1.426039726077972E-2</v>
      </c>
      <c r="P120" s="396"/>
      <c r="Q120" s="397">
        <f>SUM(Q110:Q119)</f>
        <v>1919.7637826829348</v>
      </c>
      <c r="R120" s="398">
        <f t="shared" si="93"/>
        <v>16.524666547288579</v>
      </c>
      <c r="S120" s="398">
        <f t="shared" si="94"/>
        <v>2.8776610734916179</v>
      </c>
      <c r="T120" s="399">
        <f>Q120/T$9</f>
        <v>9.2219423648853011E-3</v>
      </c>
      <c r="V120" s="396"/>
      <c r="W120" s="397">
        <f>SUM(W110:W119)</f>
        <v>0</v>
      </c>
      <c r="X120" s="398">
        <f t="shared" si="96"/>
        <v>0</v>
      </c>
      <c r="Y120" s="398">
        <f t="shared" si="97"/>
        <v>0</v>
      </c>
      <c r="Z120" s="399">
        <f>W120/Z$9</f>
        <v>0</v>
      </c>
      <c r="AB120" s="396"/>
      <c r="AC120" s="397">
        <f>SUM(AC110:AC119)</f>
        <v>2102.9144517990676</v>
      </c>
      <c r="AD120" s="398">
        <f t="shared" si="99"/>
        <v>18.101164532278815</v>
      </c>
      <c r="AE120" s="398">
        <f t="shared" si="100"/>
        <v>3.1521977408949766</v>
      </c>
      <c r="AF120" s="399">
        <f>AC120/AF$9</f>
        <v>0.25853976191133016</v>
      </c>
      <c r="AH120" s="396"/>
      <c r="AI120" s="397">
        <f>SUM(AI110:AI119)</f>
        <v>2102.9144517990676</v>
      </c>
      <c r="AJ120" s="398">
        <f t="shared" si="102"/>
        <v>18.101164532278815</v>
      </c>
      <c r="AK120" s="398">
        <f t="shared" si="103"/>
        <v>3.1521977408949766</v>
      </c>
      <c r="AL120" s="399">
        <f>AI120/AL$9</f>
        <v>0.25579588435641976</v>
      </c>
      <c r="AN120" s="396"/>
      <c r="AO120" s="397">
        <f>SUM(AO110:AO119)</f>
        <v>2102.9144517990676</v>
      </c>
      <c r="AP120" s="398">
        <f t="shared" si="105"/>
        <v>18.101164532278815</v>
      </c>
      <c r="AQ120" s="398">
        <f t="shared" si="106"/>
        <v>3.1521977408949766</v>
      </c>
      <c r="AR120" s="399">
        <f>AO120/AR$9</f>
        <v>1</v>
      </c>
    </row>
    <row r="121" spans="2:44" hidden="1" x14ac:dyDescent="0.3">
      <c r="B121" s="400"/>
      <c r="C121" s="471"/>
      <c r="D121" s="471"/>
      <c r="E121" s="441"/>
      <c r="F121" s="442"/>
      <c r="G121" s="441"/>
      <c r="H121" s="441"/>
      <c r="J121" s="472"/>
      <c r="L121" s="441"/>
      <c r="M121" s="441"/>
      <c r="N121" s="473"/>
    </row>
    <row r="122" spans="2:44" hidden="1" x14ac:dyDescent="0.3">
      <c r="B122" s="357">
        <v>14</v>
      </c>
      <c r="C122" s="358" t="s">
        <v>24</v>
      </c>
      <c r="D122" s="358"/>
      <c r="E122" s="358"/>
      <c r="F122" s="358"/>
      <c r="G122" s="374" t="s">
        <v>61</v>
      </c>
      <c r="H122" s="422"/>
      <c r="J122" s="375" t="s">
        <v>80</v>
      </c>
      <c r="L122" s="376" t="s">
        <v>214</v>
      </c>
      <c r="M122" s="376" t="s">
        <v>291</v>
      </c>
      <c r="N122" s="377" t="s">
        <v>77</v>
      </c>
      <c r="Q122" s="376" t="s">
        <v>61</v>
      </c>
      <c r="R122" s="376" t="s">
        <v>214</v>
      </c>
      <c r="S122" s="376" t="s">
        <v>291</v>
      </c>
      <c r="T122" s="377" t="s">
        <v>77</v>
      </c>
      <c r="W122" s="376" t="s">
        <v>61</v>
      </c>
      <c r="X122" s="376" t="s">
        <v>214</v>
      </c>
      <c r="Y122" s="376" t="s">
        <v>291</v>
      </c>
      <c r="Z122" s="377" t="s">
        <v>77</v>
      </c>
      <c r="AC122" s="376" t="s">
        <v>61</v>
      </c>
      <c r="AD122" s="376" t="s">
        <v>214</v>
      </c>
      <c r="AE122" s="376" t="s">
        <v>291</v>
      </c>
      <c r="AF122" s="377" t="s">
        <v>77</v>
      </c>
      <c r="AI122" s="376" t="s">
        <v>61</v>
      </c>
      <c r="AJ122" s="376" t="s">
        <v>214</v>
      </c>
      <c r="AK122" s="376" t="s">
        <v>291</v>
      </c>
      <c r="AL122" s="377" t="s">
        <v>77</v>
      </c>
      <c r="AO122" s="376" t="s">
        <v>61</v>
      </c>
      <c r="AP122" s="376" t="s">
        <v>214</v>
      </c>
      <c r="AQ122" s="376" t="s">
        <v>291</v>
      </c>
      <c r="AR122" s="377" t="s">
        <v>77</v>
      </c>
    </row>
    <row r="123" spans="2:44" hidden="1" x14ac:dyDescent="0.3">
      <c r="B123" s="404"/>
      <c r="C123" s="405" t="s">
        <v>24</v>
      </c>
      <c r="D123" s="405"/>
      <c r="E123" s="452"/>
      <c r="F123" s="424"/>
      <c r="G123" s="408">
        <v>2296.9873773733639</v>
      </c>
      <c r="H123" s="417"/>
      <c r="J123" s="382">
        <f t="shared" ref="J123:J125" si="113">IF($D$2=$L$2,L123,IF($D$2=$M$2,M123,IF($D$2=$N$2,N123,IF($D$2=$R$2,R123,IF($D$2=$S$2,S123,IF($D$2=$T$2,T123,IF($D$2=$X$2,X123,IF($D$2=$Y$2,Y123,IF($D$2=$Z$2,Z123,IF($D$2=$AD$2,AD123,IF($D$2=$AE$2,AE123,IF($D$2=$AF$2,AF123,IF($D$2=$AJ$2,AJ123,IF($D$2=$AK$2,AK123,IF($D$2=$AL$2,AL123,IF($D$2=$AP$2,AP123,IF($D$2=$AQ$2,AQ123,IF($D$2=$AR$2,AR123))))))))))))))))))</f>
        <v>18.04557871201505</v>
      </c>
      <c r="L123" s="383">
        <f>'ECP2020'!G167</f>
        <v>19.771677545338225</v>
      </c>
      <c r="M123" s="383">
        <f>'ECP2020'!I167</f>
        <v>3.4431065018485221</v>
      </c>
      <c r="N123" s="384"/>
      <c r="P123" s="385">
        <v>0.91269841269841279</v>
      </c>
      <c r="Q123" s="355">
        <f>G123*P123</f>
        <v>2096.4567333169593</v>
      </c>
      <c r="R123" s="386">
        <f>Q123/$E$5</f>
        <v>18.04557871201505</v>
      </c>
      <c r="S123" s="386">
        <f>Q123/($E$7/100)</f>
        <v>3.1425178389887329</v>
      </c>
      <c r="V123" s="481"/>
      <c r="W123" s="355">
        <f>G123*V123</f>
        <v>0</v>
      </c>
      <c r="X123" s="386">
        <f>W123/$E$5</f>
        <v>0</v>
      </c>
      <c r="Y123" s="386">
        <f>W123/($E$7/100)</f>
        <v>0</v>
      </c>
      <c r="AB123" s="385"/>
      <c r="AC123" s="355">
        <f>W123*AB123</f>
        <v>0</v>
      </c>
      <c r="AD123" s="386">
        <f>AC123/$E$5</f>
        <v>0</v>
      </c>
      <c r="AE123" s="386">
        <f>AC123/($E$7/100)</f>
        <v>0</v>
      </c>
      <c r="AH123" s="385"/>
      <c r="AI123" s="355">
        <f>AC123*AH123</f>
        <v>0</v>
      </c>
      <c r="AJ123" s="386">
        <f>AI123/$E$5</f>
        <v>0</v>
      </c>
      <c r="AK123" s="386">
        <f>AI123/($E$7/100)</f>
        <v>0</v>
      </c>
      <c r="AN123" s="481"/>
      <c r="AO123" s="355">
        <f>AI123*AN123</f>
        <v>0</v>
      </c>
      <c r="AP123" s="386">
        <f>AO123/$E$5</f>
        <v>0</v>
      </c>
      <c r="AQ123" s="386">
        <f>AO123/($E$7/100)</f>
        <v>0</v>
      </c>
    </row>
    <row r="124" spans="2:44" hidden="1" x14ac:dyDescent="0.3">
      <c r="B124" s="378"/>
      <c r="C124" s="379" t="s">
        <v>44</v>
      </c>
      <c r="D124" s="379"/>
      <c r="E124" s="417"/>
      <c r="F124" s="364"/>
      <c r="G124" s="381">
        <v>1004.6568375007473</v>
      </c>
      <c r="H124" s="417"/>
      <c r="I124" s="196"/>
      <c r="J124" s="382">
        <f t="shared" si="113"/>
        <v>8.6477406147083435</v>
      </c>
      <c r="K124" s="196"/>
      <c r="L124" s="383">
        <f>'ECP2020'!G168</f>
        <v>8.6477406147083435</v>
      </c>
      <c r="M124" s="383">
        <f>'ECP2020'!I168</f>
        <v>1.5059466688410674</v>
      </c>
      <c r="N124" s="384"/>
      <c r="P124" s="356">
        <v>1</v>
      </c>
      <c r="Q124" s="355">
        <f>G124*P124</f>
        <v>1004.6568375007473</v>
      </c>
      <c r="R124" s="386">
        <f>Q124/$E$5</f>
        <v>8.6477406147083435</v>
      </c>
      <c r="S124" s="386">
        <f>Q124/($E$7/100)</f>
        <v>1.5059466688410685</v>
      </c>
      <c r="W124" s="355">
        <f>Q124</f>
        <v>1004.6568375007473</v>
      </c>
      <c r="X124" s="386">
        <f>W124/$E$5</f>
        <v>8.6477406147083435</v>
      </c>
      <c r="Y124" s="386">
        <f>W124/($E$7/100)</f>
        <v>1.5059466688410685</v>
      </c>
      <c r="AC124" s="355">
        <f>W124*AB124</f>
        <v>0</v>
      </c>
      <c r="AD124" s="386">
        <f>AC124/$E$5</f>
        <v>0</v>
      </c>
      <c r="AE124" s="386">
        <f>AC124/($E$7/100)</f>
        <v>0</v>
      </c>
      <c r="AI124" s="355">
        <f>AC124</f>
        <v>0</v>
      </c>
      <c r="AJ124" s="386">
        <f>AI124/$E$5</f>
        <v>0</v>
      </c>
      <c r="AK124" s="386">
        <f>AI124/($E$7/100)</f>
        <v>0</v>
      </c>
      <c r="AO124" s="355">
        <f>AI124</f>
        <v>0</v>
      </c>
      <c r="AP124" s="386">
        <f>AO124/$E$5</f>
        <v>0</v>
      </c>
      <c r="AQ124" s="386">
        <f>AO124/($E$7/100)</f>
        <v>0</v>
      </c>
    </row>
    <row r="125" spans="2:44" hidden="1" x14ac:dyDescent="0.3">
      <c r="B125" s="387"/>
      <c r="C125" s="388" t="s">
        <v>6</v>
      </c>
      <c r="D125" s="388"/>
      <c r="E125" s="450"/>
      <c r="F125" s="450"/>
      <c r="G125" s="391">
        <f>SUM(G123:G124)</f>
        <v>3301.6442148741112</v>
      </c>
      <c r="H125" s="451"/>
      <c r="J125" s="393">
        <f t="shared" si="113"/>
        <v>26.693319326723394</v>
      </c>
      <c r="L125" s="394">
        <f>L124+L123</f>
        <v>28.419418160046568</v>
      </c>
      <c r="M125" s="394">
        <f>M124+M123</f>
        <v>4.9490531706895897</v>
      </c>
      <c r="N125" s="395">
        <f>G125/$N$9</f>
        <v>1.6449742208136636E-2</v>
      </c>
      <c r="P125" s="396"/>
      <c r="Q125" s="397">
        <f>SUM(Q123:Q124)</f>
        <v>3101.1135708177067</v>
      </c>
      <c r="R125" s="398">
        <f>Q125/$E$5</f>
        <v>26.693319326723394</v>
      </c>
      <c r="S125" s="398">
        <f>Q125/($E$7/100)</f>
        <v>4.648464507829801</v>
      </c>
      <c r="T125" s="399">
        <f>Q125/T$9</f>
        <v>1.4896775777839431E-2</v>
      </c>
      <c r="V125" s="396"/>
      <c r="W125" s="397">
        <f>SUM(W123:W124)</f>
        <v>1004.6568375007473</v>
      </c>
      <c r="X125" s="398">
        <f>W125/$E$5</f>
        <v>8.6477406147083435</v>
      </c>
      <c r="Y125" s="398">
        <f>W125/($E$7/100)</f>
        <v>1.5059466688410685</v>
      </c>
      <c r="Z125" s="399">
        <f>W125/Z$9</f>
        <v>2.8984842515080347E-2</v>
      </c>
      <c r="AB125" s="396"/>
      <c r="AC125" s="397">
        <f>SUM(AC123:AC124)</f>
        <v>0</v>
      </c>
      <c r="AD125" s="398">
        <f>AC125/$E$5</f>
        <v>0</v>
      </c>
      <c r="AE125" s="398">
        <f>AC125/($E$7/100)</f>
        <v>0</v>
      </c>
      <c r="AF125" s="399">
        <f>AC125/AF$9</f>
        <v>0</v>
      </c>
      <c r="AH125" s="396"/>
      <c r="AI125" s="397">
        <f>SUM(AI123:AI124)</f>
        <v>0</v>
      </c>
      <c r="AJ125" s="398">
        <f>AI125/$E$5</f>
        <v>0</v>
      </c>
      <c r="AK125" s="398">
        <f>AI125/($E$7/100)</f>
        <v>0</v>
      </c>
      <c r="AL125" s="399">
        <f>AI125/AL$9</f>
        <v>0</v>
      </c>
      <c r="AN125" s="396"/>
      <c r="AO125" s="397">
        <f>SUM(AO123:AO124)</f>
        <v>0</v>
      </c>
      <c r="AP125" s="398">
        <f>AO125/$E$5</f>
        <v>0</v>
      </c>
      <c r="AQ125" s="398">
        <f>AO125/($E$7/100)</f>
        <v>0</v>
      </c>
      <c r="AR125" s="399">
        <f>AO125/AR$9</f>
        <v>0</v>
      </c>
    </row>
    <row r="126" spans="2:44" hidden="1" x14ac:dyDescent="0.3">
      <c r="B126" s="400"/>
      <c r="C126" s="471"/>
      <c r="D126" s="471"/>
      <c r="E126" s="441"/>
      <c r="F126" s="442"/>
      <c r="G126" s="441"/>
      <c r="H126" s="441"/>
      <c r="J126" s="472"/>
      <c r="L126" s="441"/>
      <c r="M126" s="441"/>
      <c r="N126" s="473"/>
    </row>
    <row r="127" spans="2:44" hidden="1" x14ac:dyDescent="0.3">
      <c r="B127" s="357">
        <v>15</v>
      </c>
      <c r="C127" s="358" t="s">
        <v>168</v>
      </c>
      <c r="D127" s="358"/>
      <c r="E127" s="358"/>
      <c r="F127" s="358"/>
      <c r="G127" s="374" t="s">
        <v>61</v>
      </c>
      <c r="H127" s="422"/>
      <c r="J127" s="375" t="s">
        <v>80</v>
      </c>
      <c r="L127" s="376" t="s">
        <v>214</v>
      </c>
      <c r="M127" s="376" t="s">
        <v>291</v>
      </c>
      <c r="N127" s="377" t="s">
        <v>77</v>
      </c>
      <c r="Q127" s="376" t="s">
        <v>61</v>
      </c>
      <c r="R127" s="376" t="s">
        <v>214</v>
      </c>
      <c r="S127" s="376" t="s">
        <v>291</v>
      </c>
      <c r="T127" s="377" t="s">
        <v>77</v>
      </c>
      <c r="W127" s="376" t="s">
        <v>61</v>
      </c>
      <c r="X127" s="376" t="s">
        <v>214</v>
      </c>
      <c r="Y127" s="376" t="s">
        <v>291</v>
      </c>
      <c r="Z127" s="377" t="s">
        <v>77</v>
      </c>
      <c r="AC127" s="376" t="s">
        <v>61</v>
      </c>
      <c r="AD127" s="376" t="s">
        <v>214</v>
      </c>
      <c r="AE127" s="376" t="s">
        <v>291</v>
      </c>
      <c r="AF127" s="377" t="s">
        <v>77</v>
      </c>
      <c r="AI127" s="376" t="s">
        <v>61</v>
      </c>
      <c r="AJ127" s="376" t="s">
        <v>214</v>
      </c>
      <c r="AK127" s="376" t="s">
        <v>291</v>
      </c>
      <c r="AL127" s="377" t="s">
        <v>77</v>
      </c>
      <c r="AO127" s="376" t="s">
        <v>61</v>
      </c>
      <c r="AP127" s="376" t="s">
        <v>214</v>
      </c>
      <c r="AQ127" s="376" t="s">
        <v>291</v>
      </c>
      <c r="AR127" s="377" t="s">
        <v>77</v>
      </c>
    </row>
    <row r="128" spans="2:44" hidden="1" x14ac:dyDescent="0.3">
      <c r="B128" s="404"/>
      <c r="C128" s="405" t="s">
        <v>45</v>
      </c>
      <c r="D128" s="405"/>
      <c r="E128" s="452"/>
      <c r="F128" s="424"/>
      <c r="G128" s="408">
        <v>5428.1289409139172</v>
      </c>
      <c r="H128" s="417"/>
      <c r="J128" s="382">
        <f t="shared" ref="J128:J130" si="114">IF($D$2=$L$2,L128,IF($D$2=$M$2,M128,IF($D$2=$N$2,N128,IF($D$2=$R$2,R128,IF($D$2=$S$2,S128,IF($D$2=$T$2,T128,IF($D$2=$X$2,X128,IF($D$2=$Y$2,Y128,IF($D$2=$Z$2,Z128,IF($D$2=$AD$2,AD128,IF($D$2=$AE$2,AE128,IF($D$2=$AF$2,AF128,IF($D$2=$AJ$2,AJ128,IF($D$2=$AK$2,AK128,IF($D$2=$AL$2,AL128,IF($D$2=$AP$2,AP128,IF($D$2=$AQ$2,AQ128,IF($D$2=$AR$2,AR128))))))))))))))))))</f>
        <v>47.475051436307851</v>
      </c>
      <c r="L128" s="383">
        <f>'ECP2020'!G175</f>
        <v>46.723467508556276</v>
      </c>
      <c r="M128" s="383">
        <f>'ECP2020'!I175</f>
        <v>8.1365819566255873</v>
      </c>
      <c r="N128" s="384"/>
      <c r="P128" s="385">
        <v>1.0160857908847185</v>
      </c>
      <c r="Q128" s="355">
        <f>G128*P128</f>
        <v>5515.4446879527468</v>
      </c>
      <c r="R128" s="386">
        <f>Q128/$E$5</f>
        <v>47.475051436307851</v>
      </c>
      <c r="S128" s="386">
        <f>Q128/($E$7/100)</f>
        <v>8.2674653124962454</v>
      </c>
      <c r="V128" s="385"/>
      <c r="W128" s="355">
        <f>G128*V128</f>
        <v>0</v>
      </c>
      <c r="X128" s="386">
        <f>W128/$E$5</f>
        <v>0</v>
      </c>
      <c r="Y128" s="386">
        <f>W128/($E$7/100)</f>
        <v>0</v>
      </c>
      <c r="AB128" s="385"/>
      <c r="AC128" s="355">
        <f>W128*AB128</f>
        <v>0</v>
      </c>
      <c r="AD128" s="386">
        <f>AC128/$E$5</f>
        <v>0</v>
      </c>
      <c r="AE128" s="386">
        <f>AC128/($E$7/100)</f>
        <v>0</v>
      </c>
      <c r="AH128" s="385"/>
      <c r="AI128" s="355">
        <f>AC128*AH128</f>
        <v>0</v>
      </c>
      <c r="AJ128" s="386">
        <f>AI128/$E$5</f>
        <v>0</v>
      </c>
      <c r="AK128" s="386">
        <f>AI128/($E$7/100)</f>
        <v>0</v>
      </c>
      <c r="AN128" s="385"/>
      <c r="AO128" s="355">
        <f>AI128*AN128</f>
        <v>0</v>
      </c>
      <c r="AP128" s="386">
        <f>AO128/$E$5</f>
        <v>0</v>
      </c>
      <c r="AQ128" s="386">
        <f>AO128/($E$7/100)</f>
        <v>0</v>
      </c>
    </row>
    <row r="129" spans="1:44" hidden="1" x14ac:dyDescent="0.3">
      <c r="B129" s="378"/>
      <c r="C129" s="379" t="s">
        <v>95</v>
      </c>
      <c r="D129" s="379"/>
      <c r="E129" s="417"/>
      <c r="F129" s="364"/>
      <c r="G129" s="381">
        <v>1719.8555000409167</v>
      </c>
      <c r="H129" s="417"/>
      <c r="I129" s="196"/>
      <c r="J129" s="382">
        <f t="shared" si="114"/>
        <v>15.265265933437012</v>
      </c>
      <c r="K129" s="196"/>
      <c r="L129" s="383">
        <f>'ECP2020'!G176</f>
        <v>14.803924787026894</v>
      </c>
      <c r="M129" s="383">
        <f>'ECP2020'!I176</f>
        <v>2.5780053093727937</v>
      </c>
      <c r="N129" s="384"/>
      <c r="P129" s="385">
        <v>1.0311634349030472</v>
      </c>
      <c r="Q129" s="355">
        <f>G129*P129</f>
        <v>1773.4521049590894</v>
      </c>
      <c r="R129" s="386">
        <f>Q129/$E$5</f>
        <v>15.265265933437012</v>
      </c>
      <c r="S129" s="386">
        <f>Q129/($E$7/100)</f>
        <v>2.6583448100111449</v>
      </c>
      <c r="V129" s="385"/>
      <c r="W129" s="355">
        <f>G129*V129</f>
        <v>0</v>
      </c>
      <c r="X129" s="386">
        <f>W129/$E$5</f>
        <v>0</v>
      </c>
      <c r="Y129" s="386">
        <f>W129/($E$7/100)</f>
        <v>0</v>
      </c>
      <c r="AB129" s="385"/>
      <c r="AC129" s="355">
        <f>W129*AB129</f>
        <v>0</v>
      </c>
      <c r="AD129" s="386">
        <f>AC129/$E$5</f>
        <v>0</v>
      </c>
      <c r="AE129" s="386">
        <f>AC129/($E$7/100)</f>
        <v>0</v>
      </c>
      <c r="AH129" s="385"/>
      <c r="AI129" s="355">
        <f>AC129*AH129</f>
        <v>0</v>
      </c>
      <c r="AJ129" s="386">
        <f>AI129/$E$5</f>
        <v>0</v>
      </c>
      <c r="AK129" s="386">
        <f>AI129/($E$7/100)</f>
        <v>0</v>
      </c>
      <c r="AN129" s="385"/>
      <c r="AO129" s="355">
        <f>AI129*AN129</f>
        <v>0</v>
      </c>
      <c r="AP129" s="386">
        <f>AO129/$E$5</f>
        <v>0</v>
      </c>
      <c r="AQ129" s="386">
        <f>AO129/($E$7/100)</f>
        <v>0</v>
      </c>
    </row>
    <row r="130" spans="1:44" hidden="1" x14ac:dyDescent="0.3">
      <c r="A130" s="373"/>
      <c r="B130" s="387"/>
      <c r="C130" s="388" t="s">
        <v>6</v>
      </c>
      <c r="D130" s="388"/>
      <c r="E130" s="450"/>
      <c r="F130" s="450"/>
      <c r="G130" s="391">
        <f>SUM(G128:G129)</f>
        <v>7147.9844409548341</v>
      </c>
      <c r="H130" s="451"/>
      <c r="J130" s="393">
        <f t="shared" si="114"/>
        <v>62.740317369744865</v>
      </c>
      <c r="L130" s="394">
        <f>SUM(L128:L129)</f>
        <v>61.527392295583169</v>
      </c>
      <c r="M130" s="394">
        <f>SUM(M128:M129)</f>
        <v>10.714587265998381</v>
      </c>
      <c r="N130" s="395">
        <f>G130/$N$9</f>
        <v>3.5613316792815611E-2</v>
      </c>
      <c r="P130" s="396"/>
      <c r="Q130" s="397">
        <f>SUM(Q128:Q129)</f>
        <v>7288.8967929118362</v>
      </c>
      <c r="R130" s="398">
        <f>Q130/$E$5</f>
        <v>62.740317369744865</v>
      </c>
      <c r="S130" s="398">
        <f>Q130/($E$7/100)</f>
        <v>10.925810122507389</v>
      </c>
      <c r="T130" s="399">
        <f>Q130/T$9</f>
        <v>3.5013571322765107E-2</v>
      </c>
      <c r="V130" s="396"/>
      <c r="W130" s="397">
        <f>SUM(W128:W129)</f>
        <v>0</v>
      </c>
      <c r="X130" s="398">
        <f>W130/$E$5</f>
        <v>0</v>
      </c>
      <c r="Y130" s="398">
        <f>W130/($E$7/100)</f>
        <v>0</v>
      </c>
      <c r="Z130" s="399">
        <f>W130/Z$9</f>
        <v>0</v>
      </c>
      <c r="AB130" s="396"/>
      <c r="AC130" s="397">
        <f>SUM(AC128:AC129)</f>
        <v>0</v>
      </c>
      <c r="AD130" s="398">
        <f>AC130/$E$5</f>
        <v>0</v>
      </c>
      <c r="AE130" s="398">
        <f>AC130/($E$7/100)</f>
        <v>0</v>
      </c>
      <c r="AF130" s="399">
        <f>AC130/AF$9</f>
        <v>0</v>
      </c>
      <c r="AH130" s="396"/>
      <c r="AI130" s="397">
        <f>SUM(AI128:AI129)</f>
        <v>0</v>
      </c>
      <c r="AJ130" s="398">
        <f>AI130/$E$5</f>
        <v>0</v>
      </c>
      <c r="AK130" s="398">
        <f>AI130/($E$7/100)</f>
        <v>0</v>
      </c>
      <c r="AL130" s="399">
        <f>AI130/AL$9</f>
        <v>0</v>
      </c>
      <c r="AN130" s="396"/>
      <c r="AO130" s="397">
        <f>SUM(AO128:AO129)</f>
        <v>0</v>
      </c>
      <c r="AP130" s="398">
        <f>AO130/$E$5</f>
        <v>0</v>
      </c>
      <c r="AQ130" s="398">
        <f>AO130/($E$7/100)</f>
        <v>0</v>
      </c>
      <c r="AR130" s="399">
        <f>AO130/AR$9</f>
        <v>0</v>
      </c>
    </row>
    <row r="131" spans="1:44" hidden="1" x14ac:dyDescent="0.3">
      <c r="B131" s="400"/>
      <c r="C131" s="471"/>
      <c r="D131" s="471"/>
      <c r="E131" s="441"/>
      <c r="F131" s="442"/>
      <c r="G131" s="441"/>
      <c r="H131" s="441"/>
      <c r="J131" s="472"/>
      <c r="L131" s="441"/>
      <c r="M131" s="441"/>
      <c r="N131" s="473"/>
    </row>
    <row r="132" spans="1:44" hidden="1" x14ac:dyDescent="0.3">
      <c r="B132" s="357">
        <v>16</v>
      </c>
      <c r="C132" s="358" t="s">
        <v>46</v>
      </c>
      <c r="D132" s="358"/>
      <c r="E132" s="358"/>
      <c r="F132" s="358"/>
      <c r="G132" s="374" t="s">
        <v>61</v>
      </c>
      <c r="H132" s="422"/>
      <c r="J132" s="375" t="s">
        <v>80</v>
      </c>
      <c r="L132" s="376" t="s">
        <v>214</v>
      </c>
      <c r="M132" s="376" t="s">
        <v>291</v>
      </c>
      <c r="N132" s="377" t="s">
        <v>77</v>
      </c>
      <c r="Q132" s="376" t="s">
        <v>61</v>
      </c>
      <c r="R132" s="376" t="s">
        <v>214</v>
      </c>
      <c r="S132" s="376" t="s">
        <v>291</v>
      </c>
      <c r="T132" s="377" t="s">
        <v>77</v>
      </c>
      <c r="W132" s="376" t="s">
        <v>61</v>
      </c>
      <c r="X132" s="376" t="s">
        <v>214</v>
      </c>
      <c r="Y132" s="376" t="s">
        <v>291</v>
      </c>
      <c r="Z132" s="377" t="s">
        <v>77</v>
      </c>
      <c r="AC132" s="376" t="s">
        <v>61</v>
      </c>
      <c r="AD132" s="376" t="s">
        <v>214</v>
      </c>
      <c r="AE132" s="376" t="s">
        <v>291</v>
      </c>
      <c r="AF132" s="377" t="s">
        <v>77</v>
      </c>
      <c r="AI132" s="376" t="s">
        <v>61</v>
      </c>
      <c r="AJ132" s="376" t="s">
        <v>214</v>
      </c>
      <c r="AK132" s="376" t="s">
        <v>291</v>
      </c>
      <c r="AL132" s="377" t="s">
        <v>77</v>
      </c>
      <c r="AO132" s="376" t="s">
        <v>61</v>
      </c>
      <c r="AP132" s="376" t="s">
        <v>214</v>
      </c>
      <c r="AQ132" s="376" t="s">
        <v>291</v>
      </c>
      <c r="AR132" s="377" t="s">
        <v>77</v>
      </c>
    </row>
    <row r="133" spans="1:44" hidden="1" x14ac:dyDescent="0.3">
      <c r="B133" s="404"/>
      <c r="C133" s="405" t="s">
        <v>47</v>
      </c>
      <c r="D133" s="405"/>
      <c r="E133" s="452"/>
      <c r="F133" s="424"/>
      <c r="G133" s="408">
        <v>4686.4019642312705</v>
      </c>
      <c r="H133" s="417"/>
      <c r="J133" s="382">
        <f t="shared" ref="J133:J135" si="115">IF($D$2=$L$2,L133,IF($D$2=$M$2,M133,IF($D$2=$N$2,N133,IF($D$2=$R$2,R133,IF($D$2=$S$2,S133,IF($D$2=$T$2,T133,IF($D$2=$X$2,X133,IF($D$2=$Y$2,Y133,IF($D$2=$Z$2,Z133,IF($D$2=$AD$2,AD133,IF($D$2=$AE$2,AE133,IF($D$2=$AF$2,AF133,IF($D$2=$AJ$2,AJ133,IF($D$2=$AK$2,AK133,IF($D$2=$AL$2,AL133,IF($D$2=$AP$2,AP133,IF($D$2=$AQ$2,AQ133,IF($D$2=$AR$2,AR133))))))))))))))))))</f>
        <v>44.780253663561055</v>
      </c>
      <c r="L133" s="383">
        <f>'ECP2020'!G179</f>
        <v>40.338936729628912</v>
      </c>
      <c r="M133" s="383">
        <f>'ECP2020'!I179</f>
        <v>7.0247582691428878</v>
      </c>
      <c r="N133" s="384"/>
      <c r="P133" s="385">
        <v>1.1101000000000001</v>
      </c>
      <c r="Q133" s="355">
        <f>G133*P133</f>
        <v>5202.3748204931335</v>
      </c>
      <c r="R133" s="386">
        <f>Q133/$E$5</f>
        <v>44.780253663561055</v>
      </c>
      <c r="S133" s="386">
        <f>Q133/($E$7/100)</f>
        <v>7.7981841545755248</v>
      </c>
      <c r="V133" s="385"/>
      <c r="W133" s="355">
        <f>G133*V133</f>
        <v>0</v>
      </c>
      <c r="X133" s="386">
        <f>W133/$E$5</f>
        <v>0</v>
      </c>
      <c r="Y133" s="386">
        <f>W133/($E$7/100)</f>
        <v>0</v>
      </c>
      <c r="AB133" s="385"/>
      <c r="AC133" s="355">
        <f>W133*AB133</f>
        <v>0</v>
      </c>
      <c r="AD133" s="386">
        <f>AC133/$E$5</f>
        <v>0</v>
      </c>
      <c r="AE133" s="386">
        <f>AC133/($E$7/100)</f>
        <v>0</v>
      </c>
      <c r="AH133" s="385"/>
      <c r="AI133" s="355">
        <f>AC133*AH133</f>
        <v>0</v>
      </c>
      <c r="AJ133" s="386">
        <f>AI133/$E$5</f>
        <v>0</v>
      </c>
      <c r="AK133" s="386">
        <f>AI133/($E$7/100)</f>
        <v>0</v>
      </c>
      <c r="AO133" s="574"/>
      <c r="AP133" s="386">
        <f>AO133/$E$5</f>
        <v>0</v>
      </c>
      <c r="AQ133" s="386">
        <f>AO133/($E$7/100)</f>
        <v>0</v>
      </c>
    </row>
    <row r="134" spans="1:44" hidden="1" x14ac:dyDescent="0.3">
      <c r="B134" s="378"/>
      <c r="C134" s="379" t="s">
        <v>48</v>
      </c>
      <c r="D134" s="379"/>
      <c r="E134" s="417"/>
      <c r="F134" s="364"/>
      <c r="G134" s="381">
        <v>875.80070737454673</v>
      </c>
      <c r="H134" s="417"/>
      <c r="I134" s="196"/>
      <c r="J134" s="382">
        <f t="shared" si="115"/>
        <v>8.1092627180341861</v>
      </c>
      <c r="K134" s="196"/>
      <c r="L134" s="383">
        <f>'ECP2020'!G180</f>
        <v>7.5385913526393846</v>
      </c>
      <c r="M134" s="383">
        <f>'ECP2020'!I180</f>
        <v>1.3127956816780915</v>
      </c>
      <c r="N134" s="384"/>
      <c r="P134" s="385">
        <v>1.0757000000000001</v>
      </c>
      <c r="Q134" s="355">
        <f>G134*P134</f>
        <v>942.09882092279997</v>
      </c>
      <c r="R134" s="386">
        <f>Q134/$E$5</f>
        <v>8.1092627180341861</v>
      </c>
      <c r="S134" s="386">
        <f>Q134/($E$7/100)</f>
        <v>1.4121743147811241</v>
      </c>
      <c r="V134" s="385"/>
      <c r="W134" s="355">
        <f>G134*V134</f>
        <v>0</v>
      </c>
      <c r="X134" s="386">
        <f>W134/$E$5</f>
        <v>0</v>
      </c>
      <c r="Y134" s="386">
        <f>W134/($E$7/100)</f>
        <v>0</v>
      </c>
      <c r="AB134" s="385"/>
      <c r="AC134" s="355">
        <f>W134*AB134</f>
        <v>0</v>
      </c>
      <c r="AD134" s="386">
        <f>AC134/$E$5</f>
        <v>0</v>
      </c>
      <c r="AE134" s="386">
        <f>AC134/($E$7/100)</f>
        <v>0</v>
      </c>
      <c r="AH134" s="385"/>
      <c r="AI134" s="355">
        <f>AC134*AH134</f>
        <v>0</v>
      </c>
      <c r="AJ134" s="386">
        <f>AI134/$E$5</f>
        <v>0</v>
      </c>
      <c r="AK134" s="386">
        <f>AI134/($E$7/100)</f>
        <v>0</v>
      </c>
      <c r="AO134" s="574"/>
      <c r="AP134" s="386">
        <f>AO134/$E$5</f>
        <v>0</v>
      </c>
      <c r="AQ134" s="386">
        <f>AO134/($E$7/100)</f>
        <v>0</v>
      </c>
    </row>
    <row r="135" spans="1:44" hidden="1" x14ac:dyDescent="0.3">
      <c r="A135" s="373"/>
      <c r="B135" s="387"/>
      <c r="C135" s="388" t="s">
        <v>6</v>
      </c>
      <c r="D135" s="388"/>
      <c r="E135" s="450"/>
      <c r="F135" s="450"/>
      <c r="G135" s="391">
        <f>SUM(G133:G134)</f>
        <v>5562.2026716058172</v>
      </c>
      <c r="H135" s="451"/>
      <c r="I135" s="196"/>
      <c r="J135" s="393">
        <f t="shared" si="115"/>
        <v>52.889516381595236</v>
      </c>
      <c r="K135" s="196"/>
      <c r="L135" s="394">
        <f>SUM(L133:L134)</f>
        <v>47.877528082268299</v>
      </c>
      <c r="M135" s="394">
        <f>SUM(M133:M134)</f>
        <v>8.3375539508209791</v>
      </c>
      <c r="N135" s="395">
        <f>G135/$N$9</f>
        <v>2.7712495381884528E-2</v>
      </c>
      <c r="P135" s="396"/>
      <c r="Q135" s="397">
        <f>SUM(Q133:Q134)</f>
        <v>6144.4736414159333</v>
      </c>
      <c r="R135" s="398">
        <f>Q135/$E$5</f>
        <v>52.889516381595236</v>
      </c>
      <c r="S135" s="398">
        <f>Q135/($E$7/100)</f>
        <v>9.2103584693566489</v>
      </c>
      <c r="T135" s="399">
        <f>Q135/T$9</f>
        <v>2.9516121876465875E-2</v>
      </c>
      <c r="V135" s="396"/>
      <c r="W135" s="397">
        <f>SUM(W133:W134)</f>
        <v>0</v>
      </c>
      <c r="X135" s="398">
        <f>W135/$E$5</f>
        <v>0</v>
      </c>
      <c r="Y135" s="398">
        <f>W135/($E$7/100)</f>
        <v>0</v>
      </c>
      <c r="Z135" s="399">
        <f>W135/Z$9</f>
        <v>0</v>
      </c>
      <c r="AB135" s="396"/>
      <c r="AC135" s="397">
        <f>SUM(AC133:AC134)</f>
        <v>0</v>
      </c>
      <c r="AD135" s="398">
        <f>AC135/$E$5</f>
        <v>0</v>
      </c>
      <c r="AE135" s="398">
        <f>AC135/($E$7/100)</f>
        <v>0</v>
      </c>
      <c r="AF135" s="399">
        <f>AC135/AF$9</f>
        <v>0</v>
      </c>
      <c r="AH135" s="396"/>
      <c r="AI135" s="397">
        <f>SUM(AI133:AI134)</f>
        <v>0</v>
      </c>
      <c r="AJ135" s="398">
        <f>AI135/$E$5</f>
        <v>0</v>
      </c>
      <c r="AK135" s="398">
        <f>AI135/($E$7/100)</f>
        <v>0</v>
      </c>
      <c r="AL135" s="399">
        <f>AI135/AL$9</f>
        <v>0</v>
      </c>
      <c r="AN135" s="396"/>
      <c r="AO135" s="397">
        <f>SUM(AO133:AO134)</f>
        <v>0</v>
      </c>
      <c r="AP135" s="398">
        <f>AO135/$E$5</f>
        <v>0</v>
      </c>
      <c r="AQ135" s="398">
        <f>AO135/($E$7/100)</f>
        <v>0</v>
      </c>
      <c r="AR135" s="399">
        <f>AO135/AR$9</f>
        <v>0</v>
      </c>
    </row>
    <row r="136" spans="1:44" hidden="1" x14ac:dyDescent="0.3">
      <c r="B136" s="400"/>
      <c r="C136" s="471"/>
      <c r="D136" s="471"/>
      <c r="E136" s="441"/>
      <c r="F136" s="442"/>
      <c r="G136" s="441"/>
      <c r="H136" s="441"/>
      <c r="J136" s="472"/>
      <c r="L136" s="441"/>
      <c r="M136" s="441"/>
      <c r="N136" s="473"/>
    </row>
    <row r="137" spans="1:44" hidden="1" x14ac:dyDescent="0.3">
      <c r="B137" s="357">
        <v>17</v>
      </c>
      <c r="C137" s="358" t="s">
        <v>49</v>
      </c>
      <c r="D137" s="358"/>
      <c r="E137" s="358"/>
      <c r="F137" s="358"/>
      <c r="G137" s="374" t="s">
        <v>61</v>
      </c>
      <c r="H137" s="422"/>
      <c r="J137" s="375" t="s">
        <v>80</v>
      </c>
      <c r="L137" s="376" t="s">
        <v>214</v>
      </c>
      <c r="M137" s="376" t="s">
        <v>291</v>
      </c>
      <c r="N137" s="377" t="s">
        <v>77</v>
      </c>
      <c r="Q137" s="376" t="s">
        <v>61</v>
      </c>
      <c r="R137" s="376" t="s">
        <v>214</v>
      </c>
      <c r="S137" s="376" t="s">
        <v>291</v>
      </c>
      <c r="T137" s="377" t="s">
        <v>77</v>
      </c>
      <c r="W137" s="376" t="s">
        <v>61</v>
      </c>
      <c r="X137" s="376" t="s">
        <v>214</v>
      </c>
      <c r="Y137" s="376" t="s">
        <v>291</v>
      </c>
      <c r="Z137" s="377" t="s">
        <v>77</v>
      </c>
      <c r="AC137" s="376" t="s">
        <v>61</v>
      </c>
      <c r="AD137" s="376" t="s">
        <v>214</v>
      </c>
      <c r="AE137" s="376" t="s">
        <v>291</v>
      </c>
      <c r="AF137" s="377" t="s">
        <v>77</v>
      </c>
      <c r="AI137" s="376" t="s">
        <v>61</v>
      </c>
      <c r="AJ137" s="376" t="s">
        <v>214</v>
      </c>
      <c r="AK137" s="376" t="s">
        <v>291</v>
      </c>
      <c r="AL137" s="377" t="s">
        <v>77</v>
      </c>
      <c r="AO137" s="376" t="s">
        <v>61</v>
      </c>
      <c r="AP137" s="376" t="s">
        <v>214</v>
      </c>
      <c r="AQ137" s="376" t="s">
        <v>291</v>
      </c>
      <c r="AR137" s="377" t="s">
        <v>77</v>
      </c>
    </row>
    <row r="138" spans="1:44" hidden="1" x14ac:dyDescent="0.3">
      <c r="B138" s="404"/>
      <c r="C138" s="447" t="s">
        <v>50</v>
      </c>
      <c r="D138" s="447"/>
      <c r="E138" s="452"/>
      <c r="F138" s="424"/>
      <c r="G138" s="587">
        <v>5588.8552622907382</v>
      </c>
      <c r="H138" s="417"/>
      <c r="J138" s="382">
        <f t="shared" ref="J138:J140" si="116">IF($D$2=$L$2,L138,IF($D$2=$M$2,M138,IF($D$2=$N$2,N138,IF($D$2=$R$2,R138,IF($D$2=$S$2,S138,IF($D$2=$T$2,T138,IF($D$2=$X$2,X138,IF($D$2=$Y$2,Y138,IF($D$2=$Z$2,Z138,IF($D$2=$AD$2,AD138,IF($D$2=$AE$2,AE138,IF($D$2=$AF$2,AF138,IF($D$2=$AJ$2,AJ138,IF($D$2=$AK$2,AK138,IF($D$2=$AL$2,AL138,IF($D$2=$AP$2,AP138,IF($D$2=$AQ$2,AQ138,IF($D$2=$AR$2,AR138))))))))))))))))))</f>
        <v>51.431134277949909</v>
      </c>
      <c r="L138" s="383">
        <f>'ECP2020'!G183</f>
        <v>48.106944418623058</v>
      </c>
      <c r="M138" s="383">
        <f>'ECP2020'!I183</f>
        <v>8.3775052841118463</v>
      </c>
      <c r="N138" s="384"/>
      <c r="P138" s="385">
        <v>1.0690999999999999</v>
      </c>
      <c r="Q138" s="355">
        <f>G138*P138</f>
        <v>5975.0451609150277</v>
      </c>
      <c r="R138" s="386">
        <f>Q138/$E$5</f>
        <v>51.431134277949909</v>
      </c>
      <c r="S138" s="386">
        <f>Q138/($E$7/100)</f>
        <v>8.9563908992439796</v>
      </c>
      <c r="V138" s="385"/>
      <c r="W138" s="355">
        <f>G138*V138</f>
        <v>0</v>
      </c>
      <c r="X138" s="386">
        <f>W138/$E$5</f>
        <v>0</v>
      </c>
      <c r="Y138" s="386">
        <f>W138/($E$7/100)</f>
        <v>0</v>
      </c>
      <c r="AB138" s="385"/>
      <c r="AC138" s="355">
        <f>W138*AB138</f>
        <v>0</v>
      </c>
      <c r="AD138" s="386">
        <f>AC138/$E$5</f>
        <v>0</v>
      </c>
      <c r="AE138" s="386">
        <f>AC138/($E$7/100)</f>
        <v>0</v>
      </c>
      <c r="AH138" s="385"/>
      <c r="AI138" s="355">
        <f>AC138*AH138</f>
        <v>0</v>
      </c>
      <c r="AJ138" s="386">
        <f>AI138/$E$5</f>
        <v>0</v>
      </c>
      <c r="AK138" s="386">
        <f>AI138/($E$7/100)</f>
        <v>0</v>
      </c>
      <c r="AN138" s="385"/>
      <c r="AO138" s="355">
        <f>AI138*AN138</f>
        <v>0</v>
      </c>
      <c r="AP138" s="386">
        <f>AO138/$E$5</f>
        <v>0</v>
      </c>
      <c r="AQ138" s="386">
        <f>AO138/($E$7/100)</f>
        <v>0</v>
      </c>
    </row>
    <row r="139" spans="1:44" hidden="1" x14ac:dyDescent="0.3">
      <c r="B139" s="378"/>
      <c r="C139" s="379" t="s">
        <v>51</v>
      </c>
      <c r="D139" s="379"/>
      <c r="E139" s="417"/>
      <c r="F139" s="364"/>
      <c r="G139" s="586">
        <v>-4211.9816141255415</v>
      </c>
      <c r="H139" s="417"/>
      <c r="I139" s="196"/>
      <c r="J139" s="382">
        <f t="shared" si="116"/>
        <v>-38.760529984374067</v>
      </c>
      <c r="K139" s="196"/>
      <c r="L139" s="383">
        <f>'ECP2020'!G184</f>
        <v>-36.255289481221652</v>
      </c>
      <c r="M139" s="383">
        <f>'ECP2020'!I184</f>
        <v>-6.3136181870732182</v>
      </c>
      <c r="N139" s="384"/>
      <c r="P139" s="385">
        <v>1.0690999999999999</v>
      </c>
      <c r="Q139" s="355">
        <f>G139*P139</f>
        <v>-4503.0295436616161</v>
      </c>
      <c r="R139" s="386">
        <f>Q139/$E$5</f>
        <v>-38.760529984374067</v>
      </c>
      <c r="S139" s="386">
        <f>Q139/($E$7/100)</f>
        <v>-6.7498892037999818</v>
      </c>
      <c r="V139" s="385"/>
      <c r="W139" s="355">
        <f>G139*V139</f>
        <v>0</v>
      </c>
      <c r="X139" s="386">
        <f>W139/$E$5</f>
        <v>0</v>
      </c>
      <c r="Y139" s="386">
        <f>W139/($E$7/100)</f>
        <v>0</v>
      </c>
      <c r="AB139" s="385"/>
      <c r="AC139" s="355">
        <f>W139*AB139</f>
        <v>0</v>
      </c>
      <c r="AD139" s="386">
        <f>AC139/$E$5</f>
        <v>0</v>
      </c>
      <c r="AE139" s="386">
        <f>AC139/($E$7/100)</f>
        <v>0</v>
      </c>
      <c r="AH139" s="385"/>
      <c r="AI139" s="355">
        <f>AC139*AH139</f>
        <v>0</v>
      </c>
      <c r="AJ139" s="386">
        <f>AI139/$E$5</f>
        <v>0</v>
      </c>
      <c r="AK139" s="386">
        <f>AI139/($E$7/100)</f>
        <v>0</v>
      </c>
      <c r="AN139" s="385"/>
      <c r="AO139" s="355">
        <f>AI139*AN139</f>
        <v>0</v>
      </c>
      <c r="AP139" s="386">
        <f>AO139/$E$5</f>
        <v>0</v>
      </c>
      <c r="AQ139" s="386">
        <f>AO139/($E$7/100)</f>
        <v>0</v>
      </c>
    </row>
    <row r="140" spans="1:44" hidden="1" x14ac:dyDescent="0.3">
      <c r="A140" s="373"/>
      <c r="B140" s="387"/>
      <c r="C140" s="388" t="s">
        <v>6</v>
      </c>
      <c r="D140" s="388"/>
      <c r="E140" s="450"/>
      <c r="F140" s="450"/>
      <c r="G140" s="391">
        <f>SUM(G138:G139)</f>
        <v>1376.8736481651968</v>
      </c>
      <c r="H140" s="451"/>
      <c r="J140" s="393">
        <f t="shared" si="116"/>
        <v>12.670604293575847</v>
      </c>
      <c r="L140" s="394">
        <f>SUM(L138:L139)</f>
        <v>11.851654937401406</v>
      </c>
      <c r="M140" s="394">
        <f>SUM(M138:M139)</f>
        <v>2.063887097038628</v>
      </c>
      <c r="N140" s="395">
        <f>G140/$N$9</f>
        <v>6.8599809947595177E-3</v>
      </c>
      <c r="P140" s="396"/>
      <c r="Q140" s="397">
        <f>SUM(Q138:Q139)</f>
        <v>1472.0156172534116</v>
      </c>
      <c r="R140" s="398">
        <f>Q140/$E$5</f>
        <v>12.670604293575847</v>
      </c>
      <c r="S140" s="398">
        <f>Q140/($E$7/100)</f>
        <v>2.2065016954439982</v>
      </c>
      <c r="T140" s="399">
        <f>Q140/T$9</f>
        <v>7.071100780717262E-3</v>
      </c>
      <c r="V140" s="396"/>
      <c r="W140" s="397">
        <f>SUM(W138:W139)</f>
        <v>0</v>
      </c>
      <c r="X140" s="398">
        <f>W140/$E$5</f>
        <v>0</v>
      </c>
      <c r="Y140" s="398">
        <f>W140/($E$7/100)</f>
        <v>0</v>
      </c>
      <c r="Z140" s="399">
        <f>W140/Z$9</f>
        <v>0</v>
      </c>
      <c r="AB140" s="396"/>
      <c r="AC140" s="397">
        <f>SUM(AC138:AC139)</f>
        <v>0</v>
      </c>
      <c r="AD140" s="398">
        <f>AC140/$E$5</f>
        <v>0</v>
      </c>
      <c r="AE140" s="398">
        <f>AC140/($E$7/100)</f>
        <v>0</v>
      </c>
      <c r="AF140" s="399">
        <f>AC140/AF$9</f>
        <v>0</v>
      </c>
      <c r="AH140" s="396"/>
      <c r="AI140" s="397">
        <f>SUM(AI138:AI139)</f>
        <v>0</v>
      </c>
      <c r="AJ140" s="398">
        <f>AI140/$E$5</f>
        <v>0</v>
      </c>
      <c r="AK140" s="398">
        <f>AI140/($E$7/100)</f>
        <v>0</v>
      </c>
      <c r="AL140" s="399">
        <f>AI140/AL$9</f>
        <v>0</v>
      </c>
      <c r="AN140" s="396"/>
      <c r="AO140" s="397">
        <f>SUM(AO138:AO139)</f>
        <v>0</v>
      </c>
      <c r="AP140" s="398">
        <f>AO140/$E$5</f>
        <v>0</v>
      </c>
      <c r="AQ140" s="398">
        <f>AO140/($E$7/100)</f>
        <v>0</v>
      </c>
      <c r="AR140" s="399">
        <f>AO140/AR$9</f>
        <v>0</v>
      </c>
    </row>
    <row r="141" spans="1:44" hidden="1" x14ac:dyDescent="0.3">
      <c r="B141" s="400"/>
      <c r="C141" s="471"/>
      <c r="D141" s="471"/>
      <c r="E141" s="441"/>
      <c r="F141" s="442"/>
      <c r="G141" s="443"/>
      <c r="H141" s="441"/>
      <c r="J141" s="482"/>
      <c r="L141" s="483"/>
      <c r="M141" s="483"/>
      <c r="N141" s="443"/>
    </row>
    <row r="142" spans="1:44" hidden="1" x14ac:dyDescent="0.3">
      <c r="B142" s="357">
        <v>18</v>
      </c>
      <c r="C142" s="358" t="s">
        <v>29</v>
      </c>
      <c r="D142" s="358"/>
      <c r="E142" s="358"/>
      <c r="F142" s="358"/>
      <c r="G142" s="374" t="s">
        <v>61</v>
      </c>
      <c r="H142" s="422"/>
      <c r="J142" s="375" t="s">
        <v>80</v>
      </c>
      <c r="L142" s="376" t="s">
        <v>214</v>
      </c>
      <c r="M142" s="376" t="s">
        <v>291</v>
      </c>
      <c r="N142" s="377" t="s">
        <v>77</v>
      </c>
      <c r="Q142" s="376" t="s">
        <v>61</v>
      </c>
      <c r="R142" s="376" t="s">
        <v>214</v>
      </c>
      <c r="S142" s="376" t="s">
        <v>291</v>
      </c>
      <c r="T142" s="377" t="s">
        <v>77</v>
      </c>
      <c r="W142" s="376" t="s">
        <v>61</v>
      </c>
      <c r="X142" s="376" t="s">
        <v>214</v>
      </c>
      <c r="Y142" s="376" t="s">
        <v>291</v>
      </c>
      <c r="Z142" s="377" t="s">
        <v>77</v>
      </c>
      <c r="AC142" s="376" t="s">
        <v>61</v>
      </c>
      <c r="AD142" s="376" t="s">
        <v>214</v>
      </c>
      <c r="AE142" s="376" t="s">
        <v>291</v>
      </c>
      <c r="AF142" s="377" t="s">
        <v>77</v>
      </c>
      <c r="AI142" s="376" t="s">
        <v>61</v>
      </c>
      <c r="AJ142" s="376" t="s">
        <v>214</v>
      </c>
      <c r="AK142" s="376" t="s">
        <v>291</v>
      </c>
      <c r="AL142" s="377" t="s">
        <v>77</v>
      </c>
      <c r="AO142" s="376" t="s">
        <v>61</v>
      </c>
      <c r="AP142" s="376" t="s">
        <v>214</v>
      </c>
      <c r="AQ142" s="376" t="s">
        <v>291</v>
      </c>
      <c r="AR142" s="377" t="s">
        <v>77</v>
      </c>
    </row>
    <row r="143" spans="1:44" hidden="1" x14ac:dyDescent="0.3">
      <c r="B143" s="404"/>
      <c r="C143" s="405" t="s">
        <v>29</v>
      </c>
      <c r="D143" s="405"/>
      <c r="E143" s="452"/>
      <c r="F143" s="424"/>
      <c r="G143" s="587">
        <v>10189.493278768472</v>
      </c>
      <c r="H143" s="417"/>
      <c r="J143" s="382">
        <f t="shared" ref="J143:J144" si="117">IF($D$2=$L$2,L143,IF($D$2=$M$2,M143,IF($D$2=$N$2,N143,IF($D$2=$R$2,R143,IF($D$2=$S$2,S143,IF($D$2=$T$2,T143,IF($D$2=$X$2,X143,IF($D$2=$Y$2,Y143,IF($D$2=$Z$2,Z143,IF($D$2=$AD$2,AD143,IF($D$2=$AE$2,AE143,IF($D$2=$AF$2,AF143,IF($D$2=$AJ$2,AJ143,IF($D$2=$AK$2,AK143,IF($D$2=$AL$2,AL143,IF($D$2=$AP$2,AP143,IF($D$2=$AQ$2,AQ143,IF($D$2=$AR$2,AR143))))))))))))))))))</f>
        <v>77.598049530684904</v>
      </c>
      <c r="L143" s="383">
        <f>'ECP2020'!G187</f>
        <v>87.707654575175539</v>
      </c>
      <c r="M143" s="383">
        <f>'ECP2020'!I187</f>
        <v>15.273706292103359</v>
      </c>
      <c r="N143" s="384"/>
      <c r="P143" s="385">
        <v>0.88473520249221183</v>
      </c>
      <c r="Q143" s="355">
        <f>G143*P143</f>
        <v>9015.0033992842564</v>
      </c>
      <c r="R143" s="386">
        <f>Q143/$E$5</f>
        <v>77.598049530684904</v>
      </c>
      <c r="S143" s="386">
        <f>Q143/($E$7/100)</f>
        <v>13.513185629150646</v>
      </c>
      <c r="V143" s="385"/>
      <c r="W143" s="355">
        <f>G143*V143</f>
        <v>0</v>
      </c>
      <c r="X143" s="386">
        <f>W143/$E$5</f>
        <v>0</v>
      </c>
      <c r="Y143" s="386">
        <f>W143/($E$7/100)</f>
        <v>0</v>
      </c>
      <c r="AB143" s="385"/>
      <c r="AC143" s="355">
        <f>W143*AB143</f>
        <v>0</v>
      </c>
      <c r="AD143" s="386">
        <f>AC143/$E$5</f>
        <v>0</v>
      </c>
      <c r="AE143" s="386">
        <f>AC143/($E$7/100)</f>
        <v>0</v>
      </c>
      <c r="AH143" s="385"/>
      <c r="AI143" s="355">
        <f>AC143*AH143</f>
        <v>0</v>
      </c>
      <c r="AJ143" s="386">
        <f>AI143/$E$5</f>
        <v>0</v>
      </c>
      <c r="AK143" s="386">
        <f>AI143/($E$7/100)</f>
        <v>0</v>
      </c>
      <c r="AN143" s="385"/>
      <c r="AO143" s="355">
        <f>AI143*AN143</f>
        <v>0</v>
      </c>
      <c r="AP143" s="386">
        <f>AO143/$E$5</f>
        <v>0</v>
      </c>
      <c r="AQ143" s="386">
        <f>AO143/($E$7/100)</f>
        <v>0</v>
      </c>
    </row>
    <row r="144" spans="1:44" hidden="1" x14ac:dyDescent="0.3">
      <c r="B144" s="387"/>
      <c r="C144" s="388" t="s">
        <v>6</v>
      </c>
      <c r="D144" s="388"/>
      <c r="E144" s="450"/>
      <c r="F144" s="450"/>
      <c r="G144" s="391">
        <f>SUM(G143)</f>
        <v>10189.493278768472</v>
      </c>
      <c r="H144" s="451"/>
      <c r="J144" s="393">
        <f t="shared" si="117"/>
        <v>77.598049530684904</v>
      </c>
      <c r="L144" s="394">
        <f>L143</f>
        <v>87.707654575175539</v>
      </c>
      <c r="M144" s="394">
        <f>M143</f>
        <v>15.273706292103359</v>
      </c>
      <c r="N144" s="395">
        <f>G144/$N$9</f>
        <v>5.0766989644786209E-2</v>
      </c>
      <c r="P144" s="396"/>
      <c r="Q144" s="397">
        <f>Q143</f>
        <v>9015.0033992842564</v>
      </c>
      <c r="R144" s="398">
        <f>Q144/$E$5</f>
        <v>77.598049530684904</v>
      </c>
      <c r="S144" s="398">
        <f>Q144/($E$7/100)</f>
        <v>13.513185629150646</v>
      </c>
      <c r="T144" s="399">
        <f>Q144/T$9</f>
        <v>4.3305245425173784E-2</v>
      </c>
      <c r="V144" s="396"/>
      <c r="W144" s="397">
        <f>W143</f>
        <v>0</v>
      </c>
      <c r="X144" s="398">
        <f>W144/$E$5</f>
        <v>0</v>
      </c>
      <c r="Y144" s="398">
        <f>W144/($E$7/100)</f>
        <v>0</v>
      </c>
      <c r="Z144" s="399">
        <f>W144/Z$9</f>
        <v>0</v>
      </c>
      <c r="AB144" s="396"/>
      <c r="AC144" s="397">
        <f>AC143</f>
        <v>0</v>
      </c>
      <c r="AD144" s="398">
        <f>AC144/$E$5</f>
        <v>0</v>
      </c>
      <c r="AE144" s="398">
        <f>AC144/($E$7/100)</f>
        <v>0</v>
      </c>
      <c r="AF144" s="399">
        <f>AC144/AF$9</f>
        <v>0</v>
      </c>
      <c r="AH144" s="396"/>
      <c r="AI144" s="397">
        <f>AI143</f>
        <v>0</v>
      </c>
      <c r="AJ144" s="398">
        <f>AI144/$E$5</f>
        <v>0</v>
      </c>
      <c r="AK144" s="398">
        <f>AI144/($E$7/100)</f>
        <v>0</v>
      </c>
      <c r="AL144" s="399">
        <f>AI144/AL$9</f>
        <v>0</v>
      </c>
      <c r="AN144" s="396"/>
      <c r="AO144" s="397">
        <f>AO143</f>
        <v>0</v>
      </c>
      <c r="AP144" s="398">
        <f>AO144/$E$5</f>
        <v>0</v>
      </c>
      <c r="AQ144" s="398">
        <f>AO144/($E$7/100)</f>
        <v>0</v>
      </c>
      <c r="AR144" s="399">
        <f>AO144/AR$9</f>
        <v>0</v>
      </c>
    </row>
    <row r="145" spans="1:44" hidden="1" x14ac:dyDescent="0.3">
      <c r="A145" s="373"/>
      <c r="B145" s="400"/>
      <c r="C145" s="471"/>
      <c r="D145" s="471"/>
      <c r="E145" s="441"/>
      <c r="F145" s="442"/>
      <c r="G145" s="443"/>
      <c r="H145" s="441"/>
      <c r="J145" s="482"/>
      <c r="L145" s="483"/>
      <c r="M145" s="483"/>
      <c r="N145" s="443"/>
    </row>
    <row r="146" spans="1:44" hidden="1" x14ac:dyDescent="0.3">
      <c r="B146" s="357">
        <v>19</v>
      </c>
      <c r="C146" s="358" t="s">
        <v>30</v>
      </c>
      <c r="D146" s="358"/>
      <c r="E146" s="358"/>
      <c r="F146" s="358"/>
      <c r="G146" s="374" t="s">
        <v>61</v>
      </c>
      <c r="H146" s="422"/>
      <c r="J146" s="375" t="s">
        <v>80</v>
      </c>
      <c r="L146" s="376" t="s">
        <v>214</v>
      </c>
      <c r="M146" s="376" t="s">
        <v>291</v>
      </c>
      <c r="N146" s="377" t="s">
        <v>77</v>
      </c>
      <c r="Q146" s="376" t="s">
        <v>61</v>
      </c>
      <c r="R146" s="376" t="s">
        <v>214</v>
      </c>
      <c r="S146" s="376" t="s">
        <v>291</v>
      </c>
      <c r="T146" s="377" t="s">
        <v>77</v>
      </c>
      <c r="W146" s="376" t="s">
        <v>61</v>
      </c>
      <c r="X146" s="376" t="s">
        <v>214</v>
      </c>
      <c r="Y146" s="376" t="s">
        <v>291</v>
      </c>
      <c r="Z146" s="377" t="s">
        <v>77</v>
      </c>
      <c r="AC146" s="376" t="s">
        <v>61</v>
      </c>
      <c r="AD146" s="376" t="s">
        <v>214</v>
      </c>
      <c r="AE146" s="376" t="s">
        <v>291</v>
      </c>
      <c r="AF146" s="377" t="s">
        <v>77</v>
      </c>
      <c r="AI146" s="376" t="s">
        <v>61</v>
      </c>
      <c r="AJ146" s="376" t="s">
        <v>214</v>
      </c>
      <c r="AK146" s="376" t="s">
        <v>291</v>
      </c>
      <c r="AL146" s="377" t="s">
        <v>77</v>
      </c>
      <c r="AO146" s="376" t="s">
        <v>61</v>
      </c>
      <c r="AP146" s="376" t="s">
        <v>214</v>
      </c>
      <c r="AQ146" s="376" t="s">
        <v>291</v>
      </c>
      <c r="AR146" s="377" t="s">
        <v>77</v>
      </c>
    </row>
    <row r="147" spans="1:44" hidden="1" x14ac:dyDescent="0.3">
      <c r="B147" s="404"/>
      <c r="C147" s="447" t="s">
        <v>256</v>
      </c>
      <c r="D147" s="447"/>
      <c r="E147" s="452"/>
      <c r="F147" s="424"/>
      <c r="G147" s="587">
        <v>1118.72738871244</v>
      </c>
      <c r="H147" s="417"/>
      <c r="J147" s="382">
        <f t="shared" ref="J147:J151" si="118">IF($D$2=$L$2,L147,IF($D$2=$M$2,M147,IF($D$2=$N$2,N147,IF($D$2=$R$2,R147,IF($D$2=$S$2,S147,IF($D$2=$T$2,T147,IF($D$2=$X$2,X147,IF($D$2=$Y$2,Y147,IF($D$2=$Z$2,Z147,IF($D$2=$AD$2,AD147,IF($D$2=$AE$2,AE147,IF($D$2=$AF$2,AF147,IF($D$2=$AJ$2,AJ147,IF($D$2=$AK$2,AK147,IF($D$2=$AL$2,AL147,IF($D$2=$AP$2,AP147,IF($D$2=$AQ$2,AQ147,IF($D$2=$AR$2,AR147))))))))))))))))))</f>
        <v>9.6296206973736744</v>
      </c>
      <c r="L147" s="383">
        <f>'ECP2020'!G189</f>
        <v>9.6296206973736975</v>
      </c>
      <c r="M147" s="383">
        <f>'ECP2020'!I189</f>
        <v>1.6769345725689304</v>
      </c>
      <c r="N147" s="384"/>
      <c r="P147" s="385">
        <v>1</v>
      </c>
      <c r="Q147" s="355">
        <f>G147*P147</f>
        <v>1118.72738871244</v>
      </c>
      <c r="R147" s="386">
        <f t="shared" ref="R147:R151" si="119">Q147/$E$5</f>
        <v>9.6296206973736744</v>
      </c>
      <c r="S147" s="386">
        <f t="shared" ref="S147:S151" si="120">Q147/($E$7/100)</f>
        <v>1.6769345725689273</v>
      </c>
      <c r="V147" s="385"/>
      <c r="W147" s="355">
        <f t="shared" ref="W147:W150" si="121">G147*V147</f>
        <v>0</v>
      </c>
      <c r="X147" s="386">
        <f t="shared" ref="X147:X151" si="122">W147/$E$5</f>
        <v>0</v>
      </c>
      <c r="Y147" s="386">
        <f t="shared" ref="Y147:Y151" si="123">W147/($E$7/100)</f>
        <v>0</v>
      </c>
      <c r="AB147" s="385"/>
      <c r="AC147" s="355">
        <f>W147*AB147</f>
        <v>0</v>
      </c>
      <c r="AD147" s="386">
        <f t="shared" ref="AD147:AD151" si="124">AC147/$E$5</f>
        <v>0</v>
      </c>
      <c r="AE147" s="386">
        <f t="shared" ref="AE147:AE151" si="125">AC147/($E$7/100)</f>
        <v>0</v>
      </c>
      <c r="AH147" s="385"/>
      <c r="AI147" s="355">
        <f>AC147*AH147</f>
        <v>0</v>
      </c>
      <c r="AJ147" s="386">
        <f t="shared" ref="AJ147:AJ151" si="126">AI147/$E$5</f>
        <v>0</v>
      </c>
      <c r="AK147" s="386">
        <f t="shared" ref="AK147:AK151" si="127">AI147/($E$7/100)</f>
        <v>0</v>
      </c>
      <c r="AN147" s="385"/>
      <c r="AO147" s="355">
        <f>AI147*AN147</f>
        <v>0</v>
      </c>
      <c r="AP147" s="386">
        <f t="shared" ref="AP147:AP151" si="128">AO147/$E$5</f>
        <v>0</v>
      </c>
      <c r="AQ147" s="386">
        <f t="shared" ref="AQ147:AQ151" si="129">AO147/($E$7/100)</f>
        <v>0</v>
      </c>
    </row>
    <row r="148" spans="1:44" hidden="1" x14ac:dyDescent="0.3">
      <c r="B148" s="378"/>
      <c r="C148" s="449" t="s">
        <v>310</v>
      </c>
      <c r="D148" s="449"/>
      <c r="E148" s="484"/>
      <c r="F148" s="364"/>
      <c r="G148" s="586">
        <v>2896.9525292051499</v>
      </c>
      <c r="H148" s="417"/>
      <c r="I148" s="196"/>
      <c r="J148" s="382">
        <f t="shared" si="118"/>
        <v>25.848627828347755</v>
      </c>
      <c r="K148" s="196"/>
      <c r="L148" s="383">
        <f>'ECP2020'!G190</f>
        <v>24.935971279517421</v>
      </c>
      <c r="M148" s="383">
        <f>'ECP2020'!I190</f>
        <v>4.3424340016438254</v>
      </c>
      <c r="N148" s="384"/>
      <c r="P148" s="385">
        <v>1.0366</v>
      </c>
      <c r="Q148" s="355">
        <f t="shared" ref="Q148:Q150" si="130">G148*P148</f>
        <v>3002.9809917740581</v>
      </c>
      <c r="R148" s="386">
        <f t="shared" si="119"/>
        <v>25.848627828347755</v>
      </c>
      <c r="S148" s="386">
        <f t="shared" si="120"/>
        <v>4.5013670861039916</v>
      </c>
      <c r="V148" s="385"/>
      <c r="W148" s="355">
        <f t="shared" si="121"/>
        <v>0</v>
      </c>
      <c r="X148" s="386">
        <f t="shared" si="122"/>
        <v>0</v>
      </c>
      <c r="Y148" s="386">
        <f t="shared" si="123"/>
        <v>0</v>
      </c>
      <c r="AB148" s="385"/>
      <c r="AC148" s="355">
        <f t="shared" ref="AC148" si="131">W148*AB148</f>
        <v>0</v>
      </c>
      <c r="AD148" s="386">
        <f t="shared" si="124"/>
        <v>0</v>
      </c>
      <c r="AE148" s="386">
        <f t="shared" si="125"/>
        <v>0</v>
      </c>
      <c r="AH148" s="385"/>
      <c r="AI148" s="355">
        <f t="shared" ref="AI148" si="132">AC148*AH148</f>
        <v>0</v>
      </c>
      <c r="AJ148" s="386">
        <f t="shared" si="126"/>
        <v>0</v>
      </c>
      <c r="AK148" s="386">
        <f t="shared" si="127"/>
        <v>0</v>
      </c>
      <c r="AN148" s="385"/>
      <c r="AO148" s="355">
        <f t="shared" ref="AO148" si="133">AI148*AN148</f>
        <v>0</v>
      </c>
      <c r="AP148" s="386">
        <f t="shared" si="128"/>
        <v>0</v>
      </c>
      <c r="AQ148" s="386">
        <f t="shared" si="129"/>
        <v>0</v>
      </c>
    </row>
    <row r="149" spans="1:44" hidden="1" x14ac:dyDescent="0.3">
      <c r="B149" s="378"/>
      <c r="C149" s="449" t="s">
        <v>258</v>
      </c>
      <c r="D149" s="449"/>
      <c r="E149" s="417"/>
      <c r="F149" s="364"/>
      <c r="G149" s="586">
        <v>409.22856059110285</v>
      </c>
      <c r="H149" s="417"/>
      <c r="I149" s="196"/>
      <c r="J149" s="382">
        <f t="shared" si="118"/>
        <v>3.4537510879072615</v>
      </c>
      <c r="K149" s="196"/>
      <c r="L149" s="383">
        <f>'ECP2020'!G191</f>
        <v>3.5224987398940408</v>
      </c>
      <c r="M149" s="383">
        <f>'ECP2020'!I191</f>
        <v>0.61341979132883551</v>
      </c>
      <c r="N149" s="384"/>
      <c r="P149" s="385">
        <v>0.98048327137546476</v>
      </c>
      <c r="Q149" s="355">
        <f t="shared" si="130"/>
        <v>401.24175782863711</v>
      </c>
      <c r="R149" s="386">
        <f t="shared" si="119"/>
        <v>3.4537510879072615</v>
      </c>
      <c r="S149" s="386">
        <f t="shared" si="120"/>
        <v>0.60144784372855198</v>
      </c>
      <c r="V149" s="385"/>
      <c r="W149" s="355">
        <f t="shared" si="121"/>
        <v>0</v>
      </c>
      <c r="X149" s="386">
        <f t="shared" si="122"/>
        <v>0</v>
      </c>
      <c r="Y149" s="386">
        <f t="shared" si="123"/>
        <v>0</v>
      </c>
      <c r="AB149" s="385"/>
      <c r="AC149" s="355">
        <f>W149*AB149</f>
        <v>0</v>
      </c>
      <c r="AD149" s="386">
        <f t="shared" si="124"/>
        <v>0</v>
      </c>
      <c r="AE149" s="386">
        <f t="shared" si="125"/>
        <v>0</v>
      </c>
      <c r="AH149" s="385"/>
      <c r="AI149" s="355">
        <f>AC149*AH149</f>
        <v>0</v>
      </c>
      <c r="AJ149" s="386">
        <f t="shared" si="126"/>
        <v>0</v>
      </c>
      <c r="AK149" s="386">
        <f t="shared" si="127"/>
        <v>0</v>
      </c>
      <c r="AN149" s="385"/>
      <c r="AO149" s="355">
        <f>AI149*AN149</f>
        <v>0</v>
      </c>
      <c r="AP149" s="386">
        <f t="shared" si="128"/>
        <v>0</v>
      </c>
      <c r="AQ149" s="386">
        <f t="shared" si="129"/>
        <v>0</v>
      </c>
    </row>
    <row r="150" spans="1:44" hidden="1" x14ac:dyDescent="0.3">
      <c r="B150" s="378"/>
      <c r="C150" s="449" t="s">
        <v>259</v>
      </c>
      <c r="D150" s="449"/>
      <c r="E150" s="484"/>
      <c r="F150" s="364"/>
      <c r="G150" s="586">
        <v>2071.1467516020221</v>
      </c>
      <c r="H150" s="417"/>
      <c r="I150" s="196"/>
      <c r="J150" s="382">
        <f t="shared" si="118"/>
        <v>18.498943455434237</v>
      </c>
      <c r="K150" s="196"/>
      <c r="L150" s="383">
        <f>'ECP2020'!G192</f>
        <v>18.438940600277881</v>
      </c>
      <c r="M150" s="383">
        <f>'ECP2020'!I192</f>
        <v>3.2110192027172983</v>
      </c>
      <c r="N150" s="384"/>
      <c r="P150" s="385">
        <v>1.0376506024096386</v>
      </c>
      <c r="Q150" s="355">
        <f t="shared" si="130"/>
        <v>2149.1266744786044</v>
      </c>
      <c r="R150" s="386">
        <f t="shared" si="119"/>
        <v>18.498943455434237</v>
      </c>
      <c r="S150" s="386">
        <f t="shared" si="120"/>
        <v>3.2214683019525361</v>
      </c>
      <c r="V150" s="385"/>
      <c r="W150" s="355">
        <f t="shared" si="121"/>
        <v>0</v>
      </c>
      <c r="X150" s="386">
        <f t="shared" si="122"/>
        <v>0</v>
      </c>
      <c r="Y150" s="386">
        <f t="shared" si="123"/>
        <v>0</v>
      </c>
      <c r="AB150" s="385"/>
      <c r="AC150" s="355">
        <f t="shared" ref="AC150" si="134">W150*AB150</f>
        <v>0</v>
      </c>
      <c r="AD150" s="386">
        <f t="shared" si="124"/>
        <v>0</v>
      </c>
      <c r="AE150" s="386">
        <f t="shared" si="125"/>
        <v>0</v>
      </c>
      <c r="AH150" s="385"/>
      <c r="AI150" s="355">
        <f t="shared" ref="AI150" si="135">AC150*AH150</f>
        <v>0</v>
      </c>
      <c r="AJ150" s="386">
        <f t="shared" si="126"/>
        <v>0</v>
      </c>
      <c r="AK150" s="386">
        <f t="shared" si="127"/>
        <v>0</v>
      </c>
      <c r="AN150" s="385"/>
      <c r="AO150" s="355">
        <f t="shared" ref="AO150" si="136">AI150*AN150</f>
        <v>0</v>
      </c>
      <c r="AP150" s="386">
        <f t="shared" si="128"/>
        <v>0</v>
      </c>
      <c r="AQ150" s="386">
        <f t="shared" si="129"/>
        <v>0</v>
      </c>
    </row>
    <row r="151" spans="1:44" hidden="1" x14ac:dyDescent="0.3">
      <c r="B151" s="387"/>
      <c r="C151" s="388" t="s">
        <v>6</v>
      </c>
      <c r="D151" s="388"/>
      <c r="E151" s="450"/>
      <c r="F151" s="450"/>
      <c r="G151" s="391">
        <f>SUM(G147:G150)</f>
        <v>6496.0552301107145</v>
      </c>
      <c r="H151" s="451"/>
      <c r="J151" s="393">
        <f t="shared" si="118"/>
        <v>57.43094306906292</v>
      </c>
      <c r="L151" s="394">
        <f>SUM(L147:L150)</f>
        <v>56.527031317063042</v>
      </c>
      <c r="M151" s="394">
        <f>SUM(M147:M150)</f>
        <v>9.8438075682588888</v>
      </c>
      <c r="N151" s="395">
        <f>G151/$N$9</f>
        <v>3.2365217737191407E-2</v>
      </c>
      <c r="P151" s="396"/>
      <c r="Q151" s="397">
        <f>SUM(Q147:Q150)</f>
        <v>6672.076812793739</v>
      </c>
      <c r="R151" s="398">
        <f t="shared" si="119"/>
        <v>57.43094306906292</v>
      </c>
      <c r="S151" s="398">
        <f t="shared" si="120"/>
        <v>10.001217804354006</v>
      </c>
      <c r="T151" s="399">
        <f>Q151/T$9</f>
        <v>3.2050561833019846E-2</v>
      </c>
      <c r="V151" s="396"/>
      <c r="W151" s="397">
        <f>SUM(W147:W150)</f>
        <v>0</v>
      </c>
      <c r="X151" s="398">
        <f t="shared" si="122"/>
        <v>0</v>
      </c>
      <c r="Y151" s="398">
        <f t="shared" si="123"/>
        <v>0</v>
      </c>
      <c r="Z151" s="399">
        <f>W151/Z$9</f>
        <v>0</v>
      </c>
      <c r="AB151" s="396"/>
      <c r="AC151" s="397">
        <f>SUM(AC147:AC150)</f>
        <v>0</v>
      </c>
      <c r="AD151" s="398">
        <f t="shared" si="124"/>
        <v>0</v>
      </c>
      <c r="AE151" s="398">
        <f t="shared" si="125"/>
        <v>0</v>
      </c>
      <c r="AF151" s="399">
        <f>AC151/AF$9</f>
        <v>0</v>
      </c>
      <c r="AH151" s="396"/>
      <c r="AI151" s="397">
        <f>SUM(AI147:AI150)</f>
        <v>0</v>
      </c>
      <c r="AJ151" s="398">
        <f t="shared" si="126"/>
        <v>0</v>
      </c>
      <c r="AK151" s="398">
        <f t="shared" si="127"/>
        <v>0</v>
      </c>
      <c r="AL151" s="399">
        <f>AI151/AL$9</f>
        <v>0</v>
      </c>
      <c r="AN151" s="396"/>
      <c r="AO151" s="397">
        <f>SUM(AO147:AO150)</f>
        <v>0</v>
      </c>
      <c r="AP151" s="398">
        <f t="shared" si="128"/>
        <v>0</v>
      </c>
      <c r="AQ151" s="398">
        <f t="shared" si="129"/>
        <v>0</v>
      </c>
      <c r="AR151" s="399">
        <f>AO151/AR$9</f>
        <v>0</v>
      </c>
    </row>
    <row r="152" spans="1:44" hidden="1" x14ac:dyDescent="0.3">
      <c r="B152" s="400"/>
      <c r="C152" s="471"/>
      <c r="D152" s="471"/>
      <c r="E152" s="441"/>
      <c r="F152" s="442"/>
      <c r="G152" s="441"/>
      <c r="H152" s="441"/>
      <c r="J152" s="472"/>
      <c r="L152" s="441"/>
      <c r="M152" s="441"/>
      <c r="N152" s="473"/>
    </row>
    <row r="153" spans="1:44" hidden="1" x14ac:dyDescent="0.3">
      <c r="B153" s="357">
        <v>20</v>
      </c>
      <c r="C153" s="358" t="s">
        <v>32</v>
      </c>
      <c r="D153" s="358"/>
      <c r="E153" s="358"/>
      <c r="F153" s="358"/>
      <c r="G153" s="374" t="s">
        <v>61</v>
      </c>
      <c r="H153" s="422"/>
      <c r="J153" s="375" t="s">
        <v>80</v>
      </c>
      <c r="L153" s="376" t="s">
        <v>214</v>
      </c>
      <c r="M153" s="376" t="s">
        <v>291</v>
      </c>
      <c r="N153" s="377" t="s">
        <v>77</v>
      </c>
      <c r="Q153" s="376" t="s">
        <v>61</v>
      </c>
      <c r="R153" s="376" t="s">
        <v>214</v>
      </c>
      <c r="S153" s="376" t="s">
        <v>291</v>
      </c>
      <c r="T153" s="377" t="s">
        <v>77</v>
      </c>
      <c r="W153" s="376" t="s">
        <v>61</v>
      </c>
      <c r="X153" s="376" t="s">
        <v>214</v>
      </c>
      <c r="Y153" s="376" t="s">
        <v>291</v>
      </c>
      <c r="Z153" s="377" t="s">
        <v>77</v>
      </c>
      <c r="AC153" s="376" t="s">
        <v>61</v>
      </c>
      <c r="AD153" s="376" t="s">
        <v>214</v>
      </c>
      <c r="AE153" s="376" t="s">
        <v>291</v>
      </c>
      <c r="AF153" s="377" t="s">
        <v>77</v>
      </c>
      <c r="AI153" s="376" t="s">
        <v>61</v>
      </c>
      <c r="AJ153" s="376" t="s">
        <v>214</v>
      </c>
      <c r="AK153" s="376" t="s">
        <v>291</v>
      </c>
      <c r="AL153" s="377" t="s">
        <v>77</v>
      </c>
      <c r="AO153" s="376" t="s">
        <v>61</v>
      </c>
      <c r="AP153" s="376" t="s">
        <v>214</v>
      </c>
      <c r="AQ153" s="376" t="s">
        <v>291</v>
      </c>
      <c r="AR153" s="377" t="s">
        <v>77</v>
      </c>
    </row>
    <row r="154" spans="1:44" hidden="1" x14ac:dyDescent="0.3">
      <c r="B154" s="404"/>
      <c r="C154" s="447" t="s">
        <v>53</v>
      </c>
      <c r="D154" s="447"/>
      <c r="E154" s="452"/>
      <c r="F154" s="424"/>
      <c r="G154" s="408">
        <v>22082.056638662893</v>
      </c>
      <c r="H154" s="417"/>
      <c r="J154" s="409">
        <f t="shared" ref="J154:J157" si="137">IF($D$2=$L$2,L154,IF($D$2=$M$2,M154,IF($D$2=$N$2,N154,IF($D$2=$R$2,R154,IF($D$2=$S$2,S154,IF($D$2=$T$2,T154,IF($D$2=$X$2,X154,IF($D$2=$Y$2,Y154,IF($D$2=$Z$2,Z154,IF($D$2=$AD$2,AD154,IF($D$2=$AE$2,AE154,IF($D$2=$AF$2,AF154,IF($D$2=$AJ$2,AJ154,IF($D$2=$AK$2,AK154,IF($D$2=$AL$2,AL154,IF($D$2=$AP$2,AP154,IF($D$2=$AQ$2,AQ154,IF($D$2=$AR$2,AR154))))))))))))))))))</f>
        <v>190.07475082287795</v>
      </c>
      <c r="L154" s="410">
        <f>'ECP2020'!G240</f>
        <v>190.07475082287795</v>
      </c>
      <c r="M154" s="383">
        <f>'ECP2020'!I240</f>
        <v>33.10025711752489</v>
      </c>
      <c r="N154" s="384"/>
      <c r="P154" s="356">
        <v>1</v>
      </c>
      <c r="Q154" s="355">
        <f>G154*P154</f>
        <v>22082.056638662893</v>
      </c>
      <c r="R154" s="386">
        <f>Q154/$E$5</f>
        <v>190.07475082287795</v>
      </c>
      <c r="S154" s="386">
        <f>Q154/($E$7/100)</f>
        <v>33.100257117524919</v>
      </c>
      <c r="W154" s="355">
        <f>Q154</f>
        <v>22082.056638662893</v>
      </c>
      <c r="X154" s="386">
        <f>W154/$E$5</f>
        <v>190.07475082287795</v>
      </c>
      <c r="Y154" s="386">
        <f>W154/($E$7/100)</f>
        <v>33.100257117524919</v>
      </c>
      <c r="AC154" s="355">
        <f>W154*AB154</f>
        <v>0</v>
      </c>
      <c r="AD154" s="386">
        <f>AC154/$E$5</f>
        <v>0</v>
      </c>
      <c r="AE154" s="386">
        <f>AC154/($E$7/100)</f>
        <v>0</v>
      </c>
      <c r="AI154" s="355">
        <f>AC154</f>
        <v>0</v>
      </c>
      <c r="AJ154" s="386">
        <f>AI154/$E$5</f>
        <v>0</v>
      </c>
      <c r="AK154" s="386">
        <f>AI154/($E$7/100)</f>
        <v>0</v>
      </c>
      <c r="AO154" s="355">
        <f>AI154</f>
        <v>0</v>
      </c>
      <c r="AP154" s="386">
        <f>AO154/$E$5</f>
        <v>0</v>
      </c>
      <c r="AQ154" s="386">
        <f>AO154/($E$7/100)</f>
        <v>0</v>
      </c>
    </row>
    <row r="155" spans="1:44" hidden="1" x14ac:dyDescent="0.3">
      <c r="B155" s="485"/>
      <c r="C155" s="464" t="s">
        <v>45</v>
      </c>
      <c r="D155" s="464"/>
      <c r="E155" s="379"/>
      <c r="F155" s="364"/>
      <c r="G155" s="381">
        <v>5244.3131897703024</v>
      </c>
      <c r="H155" s="417"/>
      <c r="I155" s="196"/>
      <c r="J155" s="382">
        <f t="shared" si="137"/>
        <v>45.141244726156138</v>
      </c>
      <c r="K155" s="196"/>
      <c r="L155" s="383">
        <f>'ECP2020'!G241</f>
        <v>45.141244726156138</v>
      </c>
      <c r="M155" s="383">
        <f>'ECP2020'!I241</f>
        <v>7.8610483537250451</v>
      </c>
      <c r="N155" s="384"/>
      <c r="P155" s="356">
        <v>1</v>
      </c>
      <c r="Q155" s="355">
        <f t="shared" ref="Q155:Q156" si="138">G155*P155</f>
        <v>5244.3131897703024</v>
      </c>
      <c r="R155" s="386">
        <f>Q155/$E$5</f>
        <v>45.141244726156138</v>
      </c>
      <c r="S155" s="386">
        <f>Q155/($E$7/100)</f>
        <v>7.8610483537250504</v>
      </c>
      <c r="W155" s="355">
        <f>Q155</f>
        <v>5244.3131897703024</v>
      </c>
      <c r="X155" s="386">
        <f>W155/$E$5</f>
        <v>45.141244726156138</v>
      </c>
      <c r="Y155" s="386">
        <f>W155/($E$7/100)</f>
        <v>7.8610483537250504</v>
      </c>
      <c r="AC155" s="355">
        <f t="shared" ref="AC155:AC156" si="139">W155*AB155</f>
        <v>0</v>
      </c>
      <c r="AD155" s="386">
        <f>AC155/$E$5</f>
        <v>0</v>
      </c>
      <c r="AE155" s="386">
        <f>AC155/($E$7/100)</f>
        <v>0</v>
      </c>
      <c r="AI155" s="355">
        <f>AC155</f>
        <v>0</v>
      </c>
      <c r="AJ155" s="386">
        <f>AI155/$E$5</f>
        <v>0</v>
      </c>
      <c r="AK155" s="386">
        <f>AI155/($E$7/100)</f>
        <v>0</v>
      </c>
      <c r="AO155" s="355">
        <f>AI155</f>
        <v>0</v>
      </c>
      <c r="AP155" s="386">
        <f>AO155/$E$5</f>
        <v>0</v>
      </c>
      <c r="AQ155" s="386">
        <f>AO155/($E$7/100)</f>
        <v>0</v>
      </c>
    </row>
    <row r="156" spans="1:44" hidden="1" x14ac:dyDescent="0.3">
      <c r="B156" s="378"/>
      <c r="C156" s="449" t="s">
        <v>54</v>
      </c>
      <c r="D156" s="449"/>
      <c r="E156" s="417"/>
      <c r="F156" s="364"/>
      <c r="G156" s="381">
        <v>484.67912697024917</v>
      </c>
      <c r="H156" s="417"/>
      <c r="I156" s="196"/>
      <c r="J156" s="382">
        <f t="shared" si="137"/>
        <v>4.1719512722660275</v>
      </c>
      <c r="K156" s="196"/>
      <c r="L156" s="383">
        <f>'ECP2020'!G242</f>
        <v>4.1719512722660275</v>
      </c>
      <c r="M156" s="383">
        <f>'ECP2020'!I242</f>
        <v>0.72651764211687908</v>
      </c>
      <c r="N156" s="384"/>
      <c r="P156" s="356">
        <v>1</v>
      </c>
      <c r="Q156" s="355">
        <f t="shared" si="138"/>
        <v>484.67912697024917</v>
      </c>
      <c r="R156" s="386">
        <f>Q156/$E$5</f>
        <v>4.1719512722660275</v>
      </c>
      <c r="S156" s="386">
        <f>Q156/($E$7/100)</f>
        <v>0.72651764211687964</v>
      </c>
      <c r="W156" s="355">
        <f>Q156</f>
        <v>484.67912697024917</v>
      </c>
      <c r="X156" s="386">
        <f>W156/$E$5</f>
        <v>4.1719512722660275</v>
      </c>
      <c r="Y156" s="386">
        <f>W156/($E$7/100)</f>
        <v>0.72651764211687964</v>
      </c>
      <c r="AC156" s="355">
        <f t="shared" si="139"/>
        <v>0</v>
      </c>
      <c r="AD156" s="386">
        <f>AC156/$E$5</f>
        <v>0</v>
      </c>
      <c r="AE156" s="386">
        <f>AC156/($E$7/100)</f>
        <v>0</v>
      </c>
      <c r="AI156" s="355">
        <f>AC156</f>
        <v>0</v>
      </c>
      <c r="AJ156" s="386">
        <f>AI156/$E$5</f>
        <v>0</v>
      </c>
      <c r="AK156" s="386">
        <f>AI156/($E$7/100)</f>
        <v>0</v>
      </c>
      <c r="AO156" s="355">
        <f>AI156</f>
        <v>0</v>
      </c>
      <c r="AP156" s="386">
        <f>AO156/$E$5</f>
        <v>0</v>
      </c>
      <c r="AQ156" s="386">
        <f>AO156/($E$7/100)</f>
        <v>0</v>
      </c>
    </row>
    <row r="157" spans="1:44" hidden="1" x14ac:dyDescent="0.3">
      <c r="B157" s="387"/>
      <c r="C157" s="388" t="s">
        <v>6</v>
      </c>
      <c r="D157" s="388"/>
      <c r="E157" s="450"/>
      <c r="F157" s="450"/>
      <c r="G157" s="391">
        <f>SUM(G154:G156)</f>
        <v>27811.048955403443</v>
      </c>
      <c r="H157" s="451"/>
      <c r="J157" s="393">
        <f t="shared" si="137"/>
        <v>239.38794682130009</v>
      </c>
      <c r="L157" s="394">
        <f>SUM(L154:L156)</f>
        <v>239.38794682130012</v>
      </c>
      <c r="M157" s="394">
        <f>SUM(M154:M156)</f>
        <v>41.687823113366818</v>
      </c>
      <c r="N157" s="395">
        <f>G157/$N$9</f>
        <v>0.13856265426579217</v>
      </c>
      <c r="P157" s="396"/>
      <c r="Q157" s="397">
        <f>SUM(Q154:Q156)</f>
        <v>27811.048955403443</v>
      </c>
      <c r="R157" s="398">
        <f>Q157/$E$5</f>
        <v>239.38794682130009</v>
      </c>
      <c r="S157" s="398">
        <f>Q157/($E$7/100)</f>
        <v>41.687823113366846</v>
      </c>
      <c r="T157" s="399">
        <f>Q157/T$9</f>
        <v>0.1335955459141468</v>
      </c>
      <c r="V157" s="396"/>
      <c r="W157" s="397">
        <f>SUM(W154:W156)</f>
        <v>27811.048955403443</v>
      </c>
      <c r="X157" s="398">
        <f>W157/$E$5</f>
        <v>239.38794682130009</v>
      </c>
      <c r="Y157" s="398">
        <f>W157/($E$7/100)</f>
        <v>41.687823113366846</v>
      </c>
      <c r="Z157" s="399">
        <f>W157/Z$9</f>
        <v>0.80236240282489379</v>
      </c>
      <c r="AB157" s="396"/>
      <c r="AC157" s="397">
        <f>SUM(AC154:AC156)</f>
        <v>0</v>
      </c>
      <c r="AD157" s="398">
        <f>AC157/$E$5</f>
        <v>0</v>
      </c>
      <c r="AE157" s="398">
        <f>AC157/($E$7/100)</f>
        <v>0</v>
      </c>
      <c r="AF157" s="399">
        <f>AC157/AF$9</f>
        <v>0</v>
      </c>
      <c r="AH157" s="396"/>
      <c r="AI157" s="397">
        <f>SUM(AI154:AI156)</f>
        <v>0</v>
      </c>
      <c r="AJ157" s="398">
        <f>AI157/$E$5</f>
        <v>0</v>
      </c>
      <c r="AK157" s="398">
        <f>AI157/($E$7/100)</f>
        <v>0</v>
      </c>
      <c r="AL157" s="399">
        <f>AI157/AL$9</f>
        <v>0</v>
      </c>
      <c r="AN157" s="396"/>
      <c r="AO157" s="397">
        <f>SUM(AO154:AO156)</f>
        <v>0</v>
      </c>
      <c r="AP157" s="398">
        <f>AO157/$E$5</f>
        <v>0</v>
      </c>
      <c r="AQ157" s="398">
        <f>AO157/($E$7/100)</f>
        <v>0</v>
      </c>
      <c r="AR157" s="399">
        <f>AO157/AR$9</f>
        <v>0</v>
      </c>
    </row>
    <row r="158" spans="1:44" hidden="1" x14ac:dyDescent="0.3">
      <c r="B158" s="439"/>
      <c r="C158" s="471"/>
      <c r="D158" s="471"/>
      <c r="E158" s="486"/>
      <c r="F158" s="486"/>
      <c r="G158" s="443"/>
      <c r="H158" s="444"/>
      <c r="J158" s="482"/>
      <c r="L158" s="483"/>
      <c r="M158" s="483"/>
      <c r="N158" s="443"/>
    </row>
    <row r="159" spans="1:44" hidden="1" x14ac:dyDescent="0.3">
      <c r="A159" s="373"/>
      <c r="B159" s="357">
        <v>25</v>
      </c>
      <c r="C159" s="358" t="s">
        <v>52</v>
      </c>
      <c r="D159" s="358" t="s">
        <v>59</v>
      </c>
      <c r="E159" s="358"/>
      <c r="F159" s="358" t="s">
        <v>60</v>
      </c>
      <c r="G159" s="374" t="s">
        <v>61</v>
      </c>
      <c r="H159" s="422"/>
      <c r="J159" s="375" t="s">
        <v>80</v>
      </c>
      <c r="L159" s="376" t="s">
        <v>214</v>
      </c>
      <c r="M159" s="376" t="s">
        <v>291</v>
      </c>
      <c r="N159" s="377" t="s">
        <v>77</v>
      </c>
      <c r="Q159" s="376" t="s">
        <v>61</v>
      </c>
      <c r="R159" s="376" t="s">
        <v>214</v>
      </c>
      <c r="S159" s="376" t="s">
        <v>291</v>
      </c>
      <c r="T159" s="377" t="s">
        <v>77</v>
      </c>
      <c r="W159" s="376" t="s">
        <v>61</v>
      </c>
      <c r="X159" s="376" t="s">
        <v>214</v>
      </c>
      <c r="Y159" s="376" t="s">
        <v>291</v>
      </c>
      <c r="Z159" s="377" t="s">
        <v>77</v>
      </c>
      <c r="AC159" s="376" t="s">
        <v>61</v>
      </c>
      <c r="AD159" s="376" t="s">
        <v>214</v>
      </c>
      <c r="AE159" s="376" t="s">
        <v>291</v>
      </c>
      <c r="AF159" s="377" t="s">
        <v>77</v>
      </c>
      <c r="AI159" s="376" t="s">
        <v>61</v>
      </c>
      <c r="AJ159" s="376" t="s">
        <v>214</v>
      </c>
      <c r="AK159" s="376" t="s">
        <v>291</v>
      </c>
      <c r="AL159" s="377" t="s">
        <v>77</v>
      </c>
      <c r="AO159" s="376" t="s">
        <v>61</v>
      </c>
      <c r="AP159" s="376" t="s">
        <v>214</v>
      </c>
      <c r="AQ159" s="376" t="s">
        <v>291</v>
      </c>
      <c r="AR159" s="377" t="s">
        <v>77</v>
      </c>
    </row>
    <row r="160" spans="1:44" hidden="1" x14ac:dyDescent="0.3">
      <c r="B160" s="487"/>
      <c r="C160" s="488" t="s">
        <v>266</v>
      </c>
      <c r="D160" s="488"/>
      <c r="E160" s="489"/>
      <c r="F160" s="489"/>
      <c r="G160" s="490"/>
      <c r="H160" s="491"/>
      <c r="J160" s="492"/>
      <c r="L160" s="493"/>
      <c r="M160" s="493"/>
      <c r="N160" s="494"/>
    </row>
    <row r="161" spans="1:46" hidden="1" x14ac:dyDescent="0.3">
      <c r="B161" s="378"/>
      <c r="C161" s="379" t="s">
        <v>260</v>
      </c>
      <c r="D161" s="379">
        <v>11.546342517910899</v>
      </c>
      <c r="E161" s="458" t="s">
        <v>402</v>
      </c>
      <c r="F161" s="459">
        <v>1061.669788303491</v>
      </c>
      <c r="G161" s="381">
        <v>12258.403016670098</v>
      </c>
      <c r="H161" s="417"/>
      <c r="I161" s="196"/>
      <c r="J161" s="382">
        <f t="shared" ref="J161:J205" si="140">IF($D$2=$L$2,L161,IF($D$2=$M$2,M161,IF($D$2=$N$2,N161,IF($D$2=$R$2,R161,IF($D$2=$S$2,S161,IF($D$2=$T$2,T161,IF($D$2=$X$2,X161,IF($D$2=$Y$2,Y161,IF($D$2=$Z$2,Z161,IF($D$2=$AD$2,AD161,IF($D$2=$AE$2,AE161,IF($D$2=$AF$2,AF161,IF($D$2=$AJ$2,AJ161,IF($D$2=$AK$2,AK161,IF($D$2=$AL$2,AL161,IF($D$2=$AP$2,AP161,IF($D$2=$AQ$2,AQ161,IF($D$2=$AR$2,AR161))))))))))))))))))</f>
        <v>106.96176453696036</v>
      </c>
      <c r="L161" s="383">
        <f>'ECP2020'!G197</f>
        <v>105.51611822244971</v>
      </c>
      <c r="M161" s="383">
        <f>'ECP2020'!I197</f>
        <v>18.374932115317328</v>
      </c>
      <c r="N161" s="463"/>
      <c r="P161" s="385">
        <v>1.0137007154818085</v>
      </c>
      <c r="Q161" s="355">
        <f>G161*P161</f>
        <v>12426.351908662838</v>
      </c>
      <c r="R161" s="386">
        <f t="shared" ref="R161:R168" si="141">Q161/$E$5</f>
        <v>106.96176453696036</v>
      </c>
      <c r="S161" s="386">
        <f t="shared" ref="S161:S168" si="142">Q161/($E$7/100)</f>
        <v>18.626681832226851</v>
      </c>
      <c r="V161" s="385"/>
      <c r="W161" s="355">
        <f>G161*V161</f>
        <v>0</v>
      </c>
      <c r="X161" s="386">
        <f t="shared" ref="X161:X168" si="143">W161/$E$5</f>
        <v>0</v>
      </c>
      <c r="Y161" s="386">
        <f t="shared" ref="Y161:Y168" si="144">W161/($E$7/100)</f>
        <v>0</v>
      </c>
      <c r="AB161" s="385"/>
      <c r="AC161" s="355">
        <f>W161*AB161</f>
        <v>0</v>
      </c>
      <c r="AD161" s="386">
        <f t="shared" ref="AD161:AD167" si="145">AC161/$E$5</f>
        <v>0</v>
      </c>
      <c r="AE161" s="386">
        <f t="shared" ref="AE161:AE168" si="146">AC161/($E$7/100)</f>
        <v>0</v>
      </c>
      <c r="AH161" s="385"/>
      <c r="AI161" s="355">
        <f>AC161*AH161</f>
        <v>0</v>
      </c>
      <c r="AJ161" s="386">
        <f t="shared" ref="AJ161:AJ168" si="147">AI161/$E$5</f>
        <v>0</v>
      </c>
      <c r="AK161" s="386">
        <f t="shared" ref="AK161:AK168" si="148">AI161/($E$7/100)</f>
        <v>0</v>
      </c>
      <c r="AM161" s="575"/>
      <c r="AN161" s="385"/>
      <c r="AO161" s="386">
        <f>AI161*AN161</f>
        <v>0</v>
      </c>
      <c r="AP161" s="386">
        <f t="shared" ref="AP161:AP168" si="149">AO161/$E$5</f>
        <v>0</v>
      </c>
      <c r="AQ161" s="386">
        <f t="shared" ref="AQ161:AQ168" si="150">AO161/($E$7/100)</f>
        <v>0</v>
      </c>
    </row>
    <row r="162" spans="1:46" hidden="1" x14ac:dyDescent="0.3">
      <c r="B162" s="378"/>
      <c r="C162" s="379" t="s">
        <v>261</v>
      </c>
      <c r="D162" s="379">
        <v>1.0347438328234866</v>
      </c>
      <c r="E162" s="464" t="s">
        <v>402</v>
      </c>
      <c r="F162" s="459">
        <v>1893.6249425417791</v>
      </c>
      <c r="G162" s="381">
        <v>1959.416730975835</v>
      </c>
      <c r="H162" s="417"/>
      <c r="I162" s="196"/>
      <c r="J162" s="382">
        <f t="shared" si="140"/>
        <v>16.207502661238554</v>
      </c>
      <c r="K162" s="196"/>
      <c r="L162" s="383">
        <f>'ECP2020'!G198</f>
        <v>16.865985491873165</v>
      </c>
      <c r="M162" s="383">
        <f>'ECP2020'!I198</f>
        <v>2.9370995037719214</v>
      </c>
      <c r="N162" s="463"/>
      <c r="P162" s="385">
        <v>0.96095793922318373</v>
      </c>
      <c r="Q162" s="355">
        <f>G162*P162</f>
        <v>1882.9170638779658</v>
      </c>
      <c r="R162" s="386">
        <f t="shared" si="141"/>
        <v>16.207502661238554</v>
      </c>
      <c r="S162" s="386">
        <f t="shared" ref="S162" si="151">Q162/($E$7/100)</f>
        <v>2.822429086438103</v>
      </c>
      <c r="V162" s="385"/>
      <c r="W162" s="355">
        <f>G162*V162</f>
        <v>0</v>
      </c>
      <c r="X162" s="386">
        <f t="shared" si="143"/>
        <v>0</v>
      </c>
      <c r="Y162" s="386">
        <f t="shared" ref="Y162" si="152">W162/($E$7/100)</f>
        <v>0</v>
      </c>
      <c r="AB162" s="385"/>
      <c r="AC162" s="355">
        <f>W162*AB162</f>
        <v>0</v>
      </c>
      <c r="AD162" s="386">
        <f t="shared" si="145"/>
        <v>0</v>
      </c>
      <c r="AE162" s="386">
        <f t="shared" ref="AE162" si="153">AC162/($E$7/100)</f>
        <v>0</v>
      </c>
      <c r="AH162" s="385"/>
      <c r="AI162" s="355">
        <f>AC162*AH162</f>
        <v>0</v>
      </c>
      <c r="AJ162" s="386">
        <f t="shared" si="147"/>
        <v>0</v>
      </c>
      <c r="AK162" s="386">
        <f t="shared" ref="AK162" si="154">AI162/($E$7/100)</f>
        <v>0</v>
      </c>
      <c r="AM162" s="575"/>
      <c r="AN162" s="385"/>
      <c r="AO162" s="386">
        <f>AI162*AN162</f>
        <v>0</v>
      </c>
      <c r="AP162" s="386">
        <f t="shared" si="149"/>
        <v>0</v>
      </c>
      <c r="AQ162" s="386">
        <f t="shared" ref="AQ162" si="155">AO162/($E$7/100)</f>
        <v>0</v>
      </c>
    </row>
    <row r="163" spans="1:46" hidden="1" x14ac:dyDescent="0.3">
      <c r="B163" s="378"/>
      <c r="C163" s="379" t="s">
        <v>262</v>
      </c>
      <c r="D163" s="379">
        <v>1.6629065436440753</v>
      </c>
      <c r="E163" s="369" t="s">
        <v>402</v>
      </c>
      <c r="F163" s="417">
        <v>1990.7697755194638</v>
      </c>
      <c r="G163" s="381">
        <v>3310.4640866001632</v>
      </c>
      <c r="H163" s="417"/>
      <c r="I163" s="196"/>
      <c r="J163" s="382">
        <f t="shared" si="140"/>
        <v>28.495336583228397</v>
      </c>
      <c r="K163" s="196"/>
      <c r="L163" s="383">
        <f>'ECP2020'!G199</f>
        <v>28.495336583228397</v>
      </c>
      <c r="M163" s="383">
        <f>'ECP2020'!I199</f>
        <v>4.9622738605308045</v>
      </c>
      <c r="N163" s="463"/>
      <c r="P163" s="385">
        <v>1</v>
      </c>
      <c r="Q163" s="355">
        <f>G163*P163</f>
        <v>3310.4640866001632</v>
      </c>
      <c r="R163" s="386">
        <f t="shared" si="141"/>
        <v>28.495336583228397</v>
      </c>
      <c r="S163" s="386">
        <f t="shared" ref="S163" si="156">Q163/($E$7/100)</f>
        <v>4.9622738605308081</v>
      </c>
      <c r="V163" s="385"/>
      <c r="W163" s="355">
        <f>G163*V163</f>
        <v>0</v>
      </c>
      <c r="X163" s="386">
        <f t="shared" si="143"/>
        <v>0</v>
      </c>
      <c r="Y163" s="386">
        <f t="shared" ref="Y163" si="157">W163/($E$7/100)</f>
        <v>0</v>
      </c>
      <c r="AB163" s="385"/>
      <c r="AC163" s="355">
        <f>W163*AB163</f>
        <v>0</v>
      </c>
      <c r="AD163" s="386">
        <f t="shared" si="145"/>
        <v>0</v>
      </c>
      <c r="AE163" s="386">
        <f t="shared" ref="AE163" si="158">AC163/($E$7/100)</f>
        <v>0</v>
      </c>
      <c r="AH163" s="385"/>
      <c r="AI163" s="355">
        <f>AC163*AH163</f>
        <v>0</v>
      </c>
      <c r="AJ163" s="386">
        <f t="shared" si="147"/>
        <v>0</v>
      </c>
      <c r="AK163" s="386">
        <f t="shared" ref="AK163" si="159">AI163/($E$7/100)</f>
        <v>0</v>
      </c>
      <c r="AM163" s="575"/>
      <c r="AN163" s="481"/>
      <c r="AO163" s="386">
        <f>AI163*AN163</f>
        <v>0</v>
      </c>
      <c r="AP163" s="386">
        <f t="shared" si="149"/>
        <v>0</v>
      </c>
      <c r="AQ163" s="386">
        <f t="shared" ref="AQ163" si="160">AO163/($E$7/100)</f>
        <v>0</v>
      </c>
    </row>
    <row r="164" spans="1:46" hidden="1" x14ac:dyDescent="0.3">
      <c r="B164" s="378"/>
      <c r="C164" s="379" t="s">
        <v>263</v>
      </c>
      <c r="D164" s="379">
        <v>0.27004383936844201</v>
      </c>
      <c r="E164" s="369" t="s">
        <v>402</v>
      </c>
      <c r="F164" s="417">
        <v>314.40278492463329</v>
      </c>
      <c r="G164" s="381">
        <v>84.90253514917849</v>
      </c>
      <c r="H164" s="417"/>
      <c r="I164" s="196"/>
      <c r="J164" s="382">
        <f t="shared" si="140"/>
        <v>0.7308118295673347</v>
      </c>
      <c r="K164" s="196"/>
      <c r="L164" s="383">
        <f>'ECP2020'!G200</f>
        <v>0.7308118295673347</v>
      </c>
      <c r="M164" s="383">
        <f>'ECP2020'!I200</f>
        <v>0.12726603275018458</v>
      </c>
      <c r="N164" s="463"/>
      <c r="P164" s="385">
        <v>1</v>
      </c>
      <c r="Q164" s="355">
        <f>G164*P164</f>
        <v>84.90253514917849</v>
      </c>
      <c r="R164" s="386">
        <f t="shared" si="141"/>
        <v>0.7308118295673347</v>
      </c>
      <c r="S164" s="386">
        <f t="shared" si="142"/>
        <v>0.12726603275018467</v>
      </c>
      <c r="V164" s="385"/>
      <c r="W164" s="355">
        <f>G164*V164</f>
        <v>0</v>
      </c>
      <c r="X164" s="386">
        <f t="shared" si="143"/>
        <v>0</v>
      </c>
      <c r="Y164" s="386">
        <f t="shared" si="144"/>
        <v>0</v>
      </c>
      <c r="AB164" s="385"/>
      <c r="AC164" s="355">
        <f>W164*AB164</f>
        <v>0</v>
      </c>
      <c r="AD164" s="386">
        <f t="shared" si="145"/>
        <v>0</v>
      </c>
      <c r="AE164" s="386">
        <f t="shared" si="146"/>
        <v>0</v>
      </c>
      <c r="AH164" s="385"/>
      <c r="AI164" s="355">
        <f>AC164*AH164</f>
        <v>0</v>
      </c>
      <c r="AJ164" s="386">
        <f t="shared" si="147"/>
        <v>0</v>
      </c>
      <c r="AK164" s="386">
        <f t="shared" si="148"/>
        <v>0</v>
      </c>
      <c r="AM164" s="575"/>
      <c r="AN164" s="385"/>
      <c r="AO164" s="386">
        <f>AI164*AN164</f>
        <v>0</v>
      </c>
      <c r="AP164" s="386">
        <f t="shared" si="149"/>
        <v>0</v>
      </c>
      <c r="AQ164" s="386">
        <f t="shared" si="150"/>
        <v>0</v>
      </c>
    </row>
    <row r="165" spans="1:46" hidden="1" x14ac:dyDescent="0.3">
      <c r="B165" s="378"/>
      <c r="C165" s="379" t="s">
        <v>393</v>
      </c>
      <c r="D165" s="379"/>
      <c r="E165" s="369"/>
      <c r="F165" s="417"/>
      <c r="G165" s="381">
        <v>4606.8281993902456</v>
      </c>
      <c r="H165" s="417"/>
      <c r="I165" s="196"/>
      <c r="J165" s="382">
        <f>IF($D$2=$L$2,L165,IF($D$2=$M$2,M165,IF($D$2=$N$2,N165,IF($D$2=$R$2,R165,IF($D$2=$S$2,S165,IF($D$2=$T$2,T165,IF($D$2=$X$2,X165,IF($D$2=$Y$2,Y165,IF($D$2=$Z$2,Z165,IF($D$2=$AD$2,AD165,IF($D$2=$AE$2,AE165,IF($D$2=$AF$2,AF165,IF($D$2=$AJ$2,AJ165,IF($D$2=$AK$2,AK165,IF($D$2=$AL$2,AL165,IF($D$2=$AP$2,AP165,IF($D$2=$AQ$2,AQ165,IF($D$2=$AR$2,AR165))))))))))))))))))</f>
        <v>39.653993122622929</v>
      </c>
      <c r="K165" s="196"/>
      <c r="L165" s="383">
        <f>'ECP2020'!G201</f>
        <v>39.653993122622929</v>
      </c>
      <c r="M165" s="383">
        <f>'ECP2020'!I201</f>
        <v>6.9054798831144897</v>
      </c>
      <c r="N165" s="463"/>
      <c r="P165" s="385">
        <v>1</v>
      </c>
      <c r="Q165" s="355">
        <f>G165*P163</f>
        <v>4606.8281993902456</v>
      </c>
      <c r="R165" s="386">
        <f t="shared" si="141"/>
        <v>39.653993122622929</v>
      </c>
      <c r="S165" s="386">
        <f t="shared" si="142"/>
        <v>6.9054798831144941</v>
      </c>
      <c r="V165" s="356" t="s">
        <v>323</v>
      </c>
      <c r="W165" s="355">
        <f>G165*V163</f>
        <v>0</v>
      </c>
      <c r="X165" s="386">
        <f t="shared" si="143"/>
        <v>0</v>
      </c>
      <c r="Y165" s="386">
        <f t="shared" si="144"/>
        <v>0</v>
      </c>
      <c r="AB165" s="356">
        <v>0</v>
      </c>
      <c r="AC165" s="355">
        <f>W165*AB163</f>
        <v>0</v>
      </c>
      <c r="AD165" s="386">
        <f t="shared" si="145"/>
        <v>0</v>
      </c>
      <c r="AE165" s="386">
        <f t="shared" si="146"/>
        <v>0</v>
      </c>
      <c r="AH165" s="356" t="s">
        <v>323</v>
      </c>
      <c r="AI165" s="355">
        <f>AC165*AH163</f>
        <v>0</v>
      </c>
      <c r="AJ165" s="386">
        <f t="shared" si="147"/>
        <v>0</v>
      </c>
      <c r="AK165" s="386">
        <f t="shared" si="148"/>
        <v>0</v>
      </c>
      <c r="AN165" s="356" t="s">
        <v>323</v>
      </c>
      <c r="AO165" s="386"/>
      <c r="AP165" s="386">
        <f t="shared" si="149"/>
        <v>0</v>
      </c>
      <c r="AQ165" s="386">
        <f t="shared" si="150"/>
        <v>0</v>
      </c>
      <c r="AT165" s="573"/>
    </row>
    <row r="166" spans="1:46" hidden="1" x14ac:dyDescent="0.3">
      <c r="B166" s="378"/>
      <c r="C166" s="379" t="s">
        <v>264</v>
      </c>
      <c r="D166" s="379"/>
      <c r="E166" s="369"/>
      <c r="F166" s="417"/>
      <c r="G166" s="381">
        <v>359.06899311766426</v>
      </c>
      <c r="H166" s="417"/>
      <c r="I166" s="196"/>
      <c r="J166" s="382">
        <f>IF($D$2=$L$2,L166,IF($D$2=$M$2,M166,IF($D$2=$N$2,N166,IF($D$2=$R$2,R166,IF($D$2=$S$2,S166,IF($D$2=$T$2,T166,IF($D$2=$X$2,X166,IF($D$2=$Y$2,Y166,IF($D$2=$Z$2,Z166,IF($D$2=$AD$2,AD166,IF($D$2=$AE$2,AE166,IF($D$2=$AF$2,AF166,IF($D$2=$AJ$2,AJ166,IF($D$2=$AK$2,AK166,IF($D$2=$AL$2,AL166,IF($D$2=$AP$2,AP166,IF($D$2=$AQ$2,AQ166,IF($D$2=$AR$2,AR166))))))))))))))))))</f>
        <v>3.2301265852585348</v>
      </c>
      <c r="K166" s="196"/>
      <c r="L166" s="383">
        <f>'ECP2020'!G202</f>
        <v>3.0907424300128215</v>
      </c>
      <c r="M166" s="383">
        <f>'ECP2020'!I202</f>
        <v>0.53823229374006065</v>
      </c>
      <c r="N166" s="463"/>
      <c r="P166" s="356">
        <v>1.0450973053892216</v>
      </c>
      <c r="Q166" s="355">
        <f>G166*P166</f>
        <v>375.26203715609188</v>
      </c>
      <c r="R166" s="386">
        <f t="shared" si="141"/>
        <v>3.2301265852585348</v>
      </c>
      <c r="S166" s="386">
        <f t="shared" si="142"/>
        <v>0.56250511986119778</v>
      </c>
      <c r="V166" s="385"/>
      <c r="W166" s="355">
        <f>G166*V166</f>
        <v>0</v>
      </c>
      <c r="X166" s="386">
        <f t="shared" si="143"/>
        <v>0</v>
      </c>
      <c r="Y166" s="386">
        <f t="shared" si="144"/>
        <v>0</v>
      </c>
      <c r="AB166" s="385"/>
      <c r="AC166" s="355">
        <f t="shared" ref="AC166" si="161">W166*AB166</f>
        <v>0</v>
      </c>
      <c r="AD166" s="386">
        <f t="shared" si="145"/>
        <v>0</v>
      </c>
      <c r="AE166" s="386">
        <f t="shared" si="146"/>
        <v>0</v>
      </c>
      <c r="AH166" s="385"/>
      <c r="AI166" s="355">
        <f t="shared" ref="AI166" si="162">AC166*AH166</f>
        <v>0</v>
      </c>
      <c r="AJ166" s="386">
        <f t="shared" si="147"/>
        <v>0</v>
      </c>
      <c r="AK166" s="386">
        <f t="shared" si="148"/>
        <v>0</v>
      </c>
      <c r="AM166" s="575"/>
      <c r="AN166" s="385"/>
      <c r="AO166" s="386">
        <f>AI166*AN166</f>
        <v>0</v>
      </c>
      <c r="AP166" s="386">
        <f t="shared" si="149"/>
        <v>0</v>
      </c>
      <c r="AQ166" s="386">
        <f t="shared" si="150"/>
        <v>0</v>
      </c>
    </row>
    <row r="167" spans="1:46" hidden="1" x14ac:dyDescent="0.3">
      <c r="B167" s="378"/>
      <c r="C167" s="379" t="s">
        <v>265</v>
      </c>
      <c r="D167" s="379"/>
      <c r="E167" s="369"/>
      <c r="F167" s="417"/>
      <c r="G167" s="381">
        <v>0</v>
      </c>
      <c r="H167" s="417"/>
      <c r="I167" s="196"/>
      <c r="J167" s="382">
        <f t="shared" si="140"/>
        <v>0</v>
      </c>
      <c r="K167" s="196"/>
      <c r="L167" s="383">
        <v>0</v>
      </c>
      <c r="M167" s="383">
        <v>0</v>
      </c>
      <c r="N167" s="463"/>
      <c r="P167" s="356">
        <v>1</v>
      </c>
      <c r="Q167" s="355">
        <f>$G167</f>
        <v>0</v>
      </c>
      <c r="R167" s="386">
        <f t="shared" si="141"/>
        <v>0</v>
      </c>
      <c r="S167" s="386">
        <f t="shared" si="142"/>
        <v>0</v>
      </c>
      <c r="W167" s="355">
        <f>G167</f>
        <v>0</v>
      </c>
      <c r="X167" s="386">
        <f t="shared" si="143"/>
        <v>0</v>
      </c>
      <c r="Y167" s="386">
        <f t="shared" si="144"/>
        <v>0</v>
      </c>
      <c r="AC167" s="355">
        <f>W167</f>
        <v>0</v>
      </c>
      <c r="AD167" s="386">
        <f t="shared" si="145"/>
        <v>0</v>
      </c>
      <c r="AE167" s="386">
        <f t="shared" si="146"/>
        <v>0</v>
      </c>
      <c r="AI167" s="355">
        <f>AC167</f>
        <v>0</v>
      </c>
      <c r="AJ167" s="386">
        <f t="shared" si="147"/>
        <v>0</v>
      </c>
      <c r="AK167" s="386">
        <f t="shared" si="148"/>
        <v>0</v>
      </c>
      <c r="AM167" s="575"/>
      <c r="AO167" s="386">
        <f>AI167</f>
        <v>0</v>
      </c>
      <c r="AP167" s="386">
        <f t="shared" si="149"/>
        <v>0</v>
      </c>
      <c r="AQ167" s="386">
        <f t="shared" si="150"/>
        <v>0</v>
      </c>
      <c r="AT167" s="189" t="s">
        <v>370</v>
      </c>
    </row>
    <row r="168" spans="1:46" hidden="1" x14ac:dyDescent="0.3">
      <c r="B168" s="378"/>
      <c r="C168" s="495"/>
      <c r="D168" s="495"/>
      <c r="E168" s="364"/>
      <c r="F168" s="420" t="s">
        <v>63</v>
      </c>
      <c r="G168" s="496">
        <f>SUM(G161:G167)</f>
        <v>22579.083561903186</v>
      </c>
      <c r="H168" s="491"/>
      <c r="J168" s="497">
        <f t="shared" si="140"/>
        <v>195.2795353188761</v>
      </c>
      <c r="L168" s="498">
        <f>SUM(L161:L167)</f>
        <v>194.35298767975434</v>
      </c>
      <c r="M168" s="498">
        <f>SUM(M161:M167)</f>
        <v>33.845283689224786</v>
      </c>
      <c r="N168" s="499">
        <f>G168/$N$6</f>
        <v>0.11398543504866812</v>
      </c>
      <c r="P168" s="396"/>
      <c r="Q168" s="397">
        <f>SUM(Q161:Q167)</f>
        <v>22686.725830836484</v>
      </c>
      <c r="R168" s="398">
        <f t="shared" si="141"/>
        <v>195.2795353188761</v>
      </c>
      <c r="S168" s="398">
        <f t="shared" si="142"/>
        <v>34.006635814921637</v>
      </c>
      <c r="T168" s="399">
        <f>Q168/$T$6</f>
        <v>8.7118118957583535E-2</v>
      </c>
      <c r="V168" s="396"/>
      <c r="W168" s="397">
        <f>SUM(W161:W167)</f>
        <v>0</v>
      </c>
      <c r="X168" s="398">
        <f t="shared" si="143"/>
        <v>0</v>
      </c>
      <c r="Y168" s="398">
        <f t="shared" si="144"/>
        <v>0</v>
      </c>
      <c r="Z168" s="399" t="e">
        <f>W168/$Z$6</f>
        <v>#DIV/0!</v>
      </c>
      <c r="AB168" s="396"/>
      <c r="AC168" s="397">
        <f>SUM(AC161:AC167)</f>
        <v>0</v>
      </c>
      <c r="AD168" s="398">
        <f>AC168/$E$5</f>
        <v>0</v>
      </c>
      <c r="AE168" s="398">
        <f t="shared" si="146"/>
        <v>0</v>
      </c>
      <c r="AF168" s="399" t="e">
        <f>AC168/$AF$6</f>
        <v>#DIV/0!</v>
      </c>
      <c r="AH168" s="396"/>
      <c r="AI168" s="397">
        <f>SUM(AI161:AI167)</f>
        <v>0</v>
      </c>
      <c r="AJ168" s="398">
        <f t="shared" si="147"/>
        <v>0</v>
      </c>
      <c r="AK168" s="398">
        <f t="shared" si="148"/>
        <v>0</v>
      </c>
      <c r="AL168" s="399" t="e">
        <f>AI168/$AL$6</f>
        <v>#DIV/0!</v>
      </c>
      <c r="AN168" s="396"/>
      <c r="AO168" s="398">
        <f>SUM(AO161:AO167)</f>
        <v>0</v>
      </c>
      <c r="AP168" s="398">
        <f t="shared" si="149"/>
        <v>0</v>
      </c>
      <c r="AQ168" s="398">
        <f t="shared" si="150"/>
        <v>0</v>
      </c>
      <c r="AR168" s="399" t="e">
        <f>AO168/$AR$6</f>
        <v>#DIV/0!</v>
      </c>
    </row>
    <row r="169" spans="1:46" hidden="1" x14ac:dyDescent="0.3">
      <c r="B169" s="378"/>
      <c r="C169" s="364"/>
      <c r="D169" s="364"/>
      <c r="E169" s="364"/>
      <c r="F169" s="495"/>
      <c r="G169" s="500"/>
      <c r="H169" s="491"/>
      <c r="J169" s="501">
        <f t="shared" si="140"/>
        <v>0</v>
      </c>
      <c r="L169" s="502"/>
      <c r="M169" s="502">
        <v>0</v>
      </c>
      <c r="N169" s="503"/>
    </row>
    <row r="170" spans="1:46" hidden="1" x14ac:dyDescent="0.3">
      <c r="B170" s="504"/>
      <c r="C170" s="505" t="s">
        <v>311</v>
      </c>
      <c r="D170" s="505"/>
      <c r="E170" s="506"/>
      <c r="F170" s="506"/>
      <c r="G170" s="507" t="s">
        <v>61</v>
      </c>
      <c r="H170" s="491"/>
      <c r="J170" s="492">
        <f t="shared" ref="J170:J182" si="163">IF($D$2=$L$2,L170,IF($D$2=$M$2,M170,IF($D$2=$N$2,N170,IF($D$2=$R$2,R170,IF($D$2=$S$2,S170,IF($D$2=$T$2,T170,IF($D$2=$X$2,X170,IF($D$2=$Y$2,Y170,IF($D$2=$Z$2,Z170,IF($D$2=$AD$2,AD170,IF($D$2=$AE$2,AE170,IF($D$2=$AF$2,AF170,IF($D$2=$AJ$2,AJ170,IF($D$2=$AK$2,AK170,IF($D$2=$AL$2,AL170,IF($D$2=$AP$2,AP170,IF($D$2=$AQ$2,AQ170,IF($D$2=$AR$2,AR170))))))))))))))))))</f>
        <v>0</v>
      </c>
      <c r="L170" s="493"/>
      <c r="M170" s="493"/>
      <c r="N170" s="494"/>
    </row>
    <row r="171" spans="1:46" hidden="1" x14ac:dyDescent="0.3">
      <c r="B171" s="378"/>
      <c r="C171" s="449" t="s">
        <v>267</v>
      </c>
      <c r="D171" s="449">
        <v>43.914150033729072</v>
      </c>
      <c r="E171" s="369" t="s">
        <v>404</v>
      </c>
      <c r="F171" s="417">
        <v>134.30853483784875</v>
      </c>
      <c r="G171" s="381">
        <v>5898.0451496796177</v>
      </c>
      <c r="H171" s="417"/>
      <c r="J171" s="382">
        <f>IF($D$2=$L$2,L171,IF($D$2=$M$2,M171,IF($D$2=$N$2,N171,IF($D$2=$R$2,R171,IF($D$2=$S$2,S171,IF($D$2=$T$2,T171,IF($D$2=$X$2,X171,IF($D$2=$Y$2,Y171,IF($D$2=$Z$2,Z171,IF($D$2=$AD$2,AD171,IF($D$2=$AE$2,AE171,IF($D$2=$AF$2,AF171,IF($D$2=$AJ$2,AJ171,IF($D$2=$AK$2,AK171,IF($D$2=$AL$2,AL171,IF($D$2=$AP$2,AP171,IF($D$2=$AQ$2,AQ171,IF($D$2=$AR$2,AR171))))))))))))))))))</f>
        <v>47.5189881207463</v>
      </c>
      <c r="L171" s="383">
        <f>'ECP2020'!G206</f>
        <v>50.768344657018318</v>
      </c>
      <c r="M171" s="383">
        <f>'ECP2020'!I206</f>
        <v>8.8409704829462505</v>
      </c>
      <c r="N171" s="384"/>
      <c r="P171" s="385">
        <v>0.93599640566923981</v>
      </c>
      <c r="Q171" s="355">
        <f>G171*P171</f>
        <v>5520.5490605750156</v>
      </c>
      <c r="R171" s="386">
        <f t="shared" ref="R171:R180" si="164">Q171/$E$5</f>
        <v>47.5189881207463</v>
      </c>
      <c r="S171" s="386">
        <f t="shared" ref="S171" si="165">Q171/($E$7/100)</f>
        <v>8.2751165946655387</v>
      </c>
      <c r="V171" s="385"/>
      <c r="W171" s="355">
        <f>G171*V171</f>
        <v>0</v>
      </c>
      <c r="X171" s="386">
        <f t="shared" ref="X171:X182" si="166">W171/$E$5</f>
        <v>0</v>
      </c>
      <c r="Y171" s="386">
        <f t="shared" ref="Y171" si="167">W171/($E$7/100)</f>
        <v>0</v>
      </c>
      <c r="AB171" s="385"/>
      <c r="AC171" s="355">
        <f>W171*AB171</f>
        <v>0</v>
      </c>
      <c r="AD171" s="386">
        <f t="shared" ref="AD171:AD182" si="168">AC171/$E$5</f>
        <v>0</v>
      </c>
      <c r="AE171" s="386">
        <f t="shared" ref="AE171" si="169">AC171/($E$7/100)</f>
        <v>0</v>
      </c>
      <c r="AH171" s="385"/>
      <c r="AI171" s="355">
        <f>AC171*AH171</f>
        <v>0</v>
      </c>
      <c r="AJ171" s="386">
        <f t="shared" ref="AJ171:AJ182" si="170">AI171/$E$5</f>
        <v>0</v>
      </c>
      <c r="AK171" s="386">
        <f t="shared" ref="AK171" si="171">AI171/($E$7/100)</f>
        <v>0</v>
      </c>
      <c r="AM171" s="575"/>
      <c r="AN171" s="385"/>
      <c r="AO171" s="386">
        <f>AI171*AN171</f>
        <v>0</v>
      </c>
      <c r="AP171" s="386">
        <f t="shared" ref="AP171:AP182" si="172">AO171/$E$5</f>
        <v>0</v>
      </c>
      <c r="AQ171" s="386">
        <f t="shared" ref="AQ171" si="173">AO171/($E$7/100)</f>
        <v>0</v>
      </c>
    </row>
    <row r="172" spans="1:46" hidden="1" x14ac:dyDescent="0.3">
      <c r="B172" s="485"/>
      <c r="C172" s="449" t="s">
        <v>268</v>
      </c>
      <c r="D172" s="449">
        <v>12.458724790374857</v>
      </c>
      <c r="E172" s="369" t="s">
        <v>404</v>
      </c>
      <c r="F172" s="417">
        <v>102.97693593218555</v>
      </c>
      <c r="G172" s="381">
        <v>1282.9613045351637</v>
      </c>
      <c r="H172" s="417"/>
      <c r="I172" s="196"/>
      <c r="J172" s="382">
        <f t="shared" si="163"/>
        <v>10.336479535578876</v>
      </c>
      <c r="K172" s="196"/>
      <c r="L172" s="383">
        <f>'ECP2020'!G207</f>
        <v>11.043289774375006</v>
      </c>
      <c r="M172" s="383">
        <f>'ECP2020'!I207</f>
        <v>1.9231156656665693</v>
      </c>
      <c r="N172" s="384"/>
      <c r="P172" s="356">
        <v>0.93599640566923981</v>
      </c>
      <c r="Q172" s="355">
        <f>G172*P171</f>
        <v>1200.8471696576321</v>
      </c>
      <c r="R172" s="386">
        <f t="shared" si="164"/>
        <v>10.336479535578876</v>
      </c>
      <c r="S172" s="386">
        <f t="shared" ref="S172" si="174">Q172/($E$7/100)</f>
        <v>1.8000293507501175</v>
      </c>
      <c r="V172" s="356">
        <v>0</v>
      </c>
      <c r="W172" s="355">
        <f>G172*V172</f>
        <v>0</v>
      </c>
      <c r="X172" s="386">
        <f t="shared" si="166"/>
        <v>0</v>
      </c>
      <c r="Y172" s="386">
        <f t="shared" ref="Y172" si="175">W172/($E$7/100)</f>
        <v>0</v>
      </c>
      <c r="AB172" s="356">
        <v>0</v>
      </c>
      <c r="AC172" s="355">
        <f>W172*AB171</f>
        <v>0</v>
      </c>
      <c r="AD172" s="386">
        <f t="shared" si="168"/>
        <v>0</v>
      </c>
      <c r="AE172" s="386">
        <f t="shared" ref="AE172" si="176">AC172/($E$7/100)</f>
        <v>0</v>
      </c>
      <c r="AH172" s="356" t="s">
        <v>321</v>
      </c>
      <c r="AI172" s="355">
        <f>AC172*AH171</f>
        <v>0</v>
      </c>
      <c r="AJ172" s="386">
        <f t="shared" si="170"/>
        <v>0</v>
      </c>
      <c r="AK172" s="386">
        <f t="shared" ref="AK172" si="177">AI172/($E$7/100)</f>
        <v>0</v>
      </c>
      <c r="AM172" s="575"/>
      <c r="AN172" s="356" t="s">
        <v>321</v>
      </c>
      <c r="AO172" s="386">
        <f>AI172*AN171</f>
        <v>0</v>
      </c>
      <c r="AP172" s="386">
        <f t="shared" si="172"/>
        <v>0</v>
      </c>
      <c r="AQ172" s="386">
        <f t="shared" ref="AQ172" si="178">AO172/($E$7/100)</f>
        <v>0</v>
      </c>
    </row>
    <row r="173" spans="1:46" hidden="1" x14ac:dyDescent="0.3">
      <c r="A173" s="373"/>
      <c r="B173" s="457"/>
      <c r="C173" s="449" t="s">
        <v>269</v>
      </c>
      <c r="D173" s="449">
        <v>8.5018124545075082</v>
      </c>
      <c r="E173" s="369" t="s">
        <v>404</v>
      </c>
      <c r="F173" s="417">
        <v>175.71894240813393</v>
      </c>
      <c r="G173" s="381">
        <v>1493.929493058361</v>
      </c>
      <c r="H173" s="417"/>
      <c r="I173" s="196"/>
      <c r="J173" s="382">
        <f t="shared" si="163"/>
        <v>11.043289774375006</v>
      </c>
      <c r="K173" s="196"/>
      <c r="L173" s="383">
        <f>'ECP2020'!G208</f>
        <v>12.859231401609632</v>
      </c>
      <c r="M173" s="383">
        <f>'ECP2020'!I208</f>
        <v>2.2393498551718061</v>
      </c>
      <c r="N173" s="384"/>
      <c r="P173" s="469">
        <v>1</v>
      </c>
      <c r="Q173" s="355">
        <f>G172*P173</f>
        <v>1282.9613045351637</v>
      </c>
      <c r="R173" s="386">
        <f t="shared" si="164"/>
        <v>11.043289774375006</v>
      </c>
      <c r="S173" s="386">
        <f t="shared" ref="S173:S180" si="179">Q173/($E$7/100)</f>
        <v>1.9231156656665704</v>
      </c>
      <c r="V173" s="469"/>
      <c r="W173" s="355">
        <f t="shared" ref="W173:W176" si="180">$D173*V173</f>
        <v>0</v>
      </c>
      <c r="X173" s="386">
        <f t="shared" si="166"/>
        <v>0</v>
      </c>
      <c r="Y173" s="386">
        <f t="shared" ref="Y173:Y182" si="181">W173/($E$7/100)</f>
        <v>0</v>
      </c>
      <c r="AB173" s="469"/>
      <c r="AC173" s="355">
        <f t="shared" ref="AC173:AC176" si="182">$D173*AB173</f>
        <v>0</v>
      </c>
      <c r="AD173" s="386">
        <f t="shared" si="168"/>
        <v>0</v>
      </c>
      <c r="AE173" s="386">
        <f t="shared" ref="AE173:AE182" si="183">AC173/($E$7/100)</f>
        <v>0</v>
      </c>
      <c r="AH173" s="469"/>
      <c r="AI173" s="355">
        <f t="shared" ref="AI173:AI176" si="184">$D173*AH173</f>
        <v>0</v>
      </c>
      <c r="AJ173" s="386">
        <f t="shared" si="170"/>
        <v>0</v>
      </c>
      <c r="AK173" s="386">
        <f t="shared" ref="AK173:AK182" si="185">AI173/($E$7/100)</f>
        <v>0</v>
      </c>
      <c r="AM173" s="575"/>
      <c r="AN173" s="469"/>
      <c r="AO173" s="386">
        <f t="shared" ref="AO173:AO176" si="186">$D173*AN173</f>
        <v>0</v>
      </c>
      <c r="AP173" s="386">
        <f t="shared" si="172"/>
        <v>0</v>
      </c>
      <c r="AQ173" s="386">
        <f t="shared" ref="AQ173:AQ182" si="187">AO173/($E$7/100)</f>
        <v>0</v>
      </c>
    </row>
    <row r="174" spans="1:46" hidden="1" x14ac:dyDescent="0.3">
      <c r="A174" s="373"/>
      <c r="B174" s="457"/>
      <c r="C174" s="449" t="s">
        <v>270</v>
      </c>
      <c r="D174" s="449">
        <v>8.4667843283495792</v>
      </c>
      <c r="E174" s="369" t="s">
        <v>404</v>
      </c>
      <c r="F174" s="417">
        <v>350.78902011584188</v>
      </c>
      <c r="G174" s="381">
        <v>2970.0549780739152</v>
      </c>
      <c r="H174" s="417"/>
      <c r="I174" s="196"/>
      <c r="J174" s="382">
        <f t="shared" si="163"/>
        <v>12.859231401609632</v>
      </c>
      <c r="K174" s="196"/>
      <c r="L174" s="383">
        <f>'ECP2020'!G209</f>
        <v>25.56521202373979</v>
      </c>
      <c r="M174" s="383">
        <f>'ECP2020'!I209</f>
        <v>4.4520121035874753</v>
      </c>
      <c r="N174" s="384"/>
      <c r="P174" s="469">
        <v>1</v>
      </c>
      <c r="Q174" s="355">
        <f t="shared" ref="Q174:Q181" si="188">G173*P174</f>
        <v>1493.929493058361</v>
      </c>
      <c r="R174" s="386">
        <f t="shared" si="164"/>
        <v>12.859231401609632</v>
      </c>
      <c r="S174" s="386">
        <f t="shared" si="179"/>
        <v>2.2393498551718078</v>
      </c>
      <c r="V174" s="469"/>
      <c r="W174" s="355">
        <f t="shared" si="180"/>
        <v>0</v>
      </c>
      <c r="X174" s="386">
        <f t="shared" si="166"/>
        <v>0</v>
      </c>
      <c r="Y174" s="386">
        <f t="shared" si="181"/>
        <v>0</v>
      </c>
      <c r="AB174" s="469"/>
      <c r="AC174" s="355">
        <f t="shared" si="182"/>
        <v>0</v>
      </c>
      <c r="AD174" s="386">
        <f t="shared" si="168"/>
        <v>0</v>
      </c>
      <c r="AE174" s="386">
        <f t="shared" si="183"/>
        <v>0</v>
      </c>
      <c r="AH174" s="469"/>
      <c r="AI174" s="355">
        <f t="shared" si="184"/>
        <v>0</v>
      </c>
      <c r="AJ174" s="386">
        <f t="shared" si="170"/>
        <v>0</v>
      </c>
      <c r="AK174" s="386">
        <f t="shared" si="185"/>
        <v>0</v>
      </c>
      <c r="AM174" s="575"/>
      <c r="AN174" s="469"/>
      <c r="AO174" s="386">
        <f t="shared" si="186"/>
        <v>0</v>
      </c>
      <c r="AP174" s="386">
        <f t="shared" si="172"/>
        <v>0</v>
      </c>
      <c r="AQ174" s="386">
        <f t="shared" si="187"/>
        <v>0</v>
      </c>
    </row>
    <row r="175" spans="1:46" hidden="1" x14ac:dyDescent="0.3">
      <c r="A175" s="373"/>
      <c r="B175" s="457"/>
      <c r="C175" s="449" t="s">
        <v>271</v>
      </c>
      <c r="D175" s="449">
        <v>3.2765359084236971</v>
      </c>
      <c r="E175" s="369" t="s">
        <v>404</v>
      </c>
      <c r="F175" s="417">
        <v>488.19</v>
      </c>
      <c r="G175" s="381">
        <v>1599.5720651333647</v>
      </c>
      <c r="H175" s="417"/>
      <c r="I175" s="196"/>
      <c r="J175" s="382">
        <f t="shared" si="163"/>
        <v>25.56521202373979</v>
      </c>
      <c r="K175" s="196"/>
      <c r="L175" s="383">
        <f>'ECP2020'!G210</f>
        <v>13.768566337753521</v>
      </c>
      <c r="M175" s="383">
        <f>'ECP2020'!I210</f>
        <v>2.3977045028144008</v>
      </c>
      <c r="N175" s="384"/>
      <c r="P175" s="356">
        <v>1</v>
      </c>
      <c r="Q175" s="355">
        <f t="shared" si="188"/>
        <v>2970.0549780739152</v>
      </c>
      <c r="R175" s="386">
        <f t="shared" si="164"/>
        <v>25.56521202373979</v>
      </c>
      <c r="S175" s="386">
        <f t="shared" si="179"/>
        <v>4.452012103587478</v>
      </c>
      <c r="V175" s="356">
        <v>0</v>
      </c>
      <c r="W175" s="355">
        <f t="shared" si="180"/>
        <v>0</v>
      </c>
      <c r="X175" s="386">
        <f t="shared" si="166"/>
        <v>0</v>
      </c>
      <c r="Y175" s="386">
        <f t="shared" si="181"/>
        <v>0</v>
      </c>
      <c r="AB175" s="356">
        <v>0</v>
      </c>
      <c r="AC175" s="355">
        <f t="shared" si="182"/>
        <v>0</v>
      </c>
      <c r="AD175" s="386">
        <f t="shared" si="168"/>
        <v>0</v>
      </c>
      <c r="AE175" s="386">
        <f t="shared" si="183"/>
        <v>0</v>
      </c>
      <c r="AI175" s="355">
        <f t="shared" si="184"/>
        <v>0</v>
      </c>
      <c r="AJ175" s="386">
        <f t="shared" si="170"/>
        <v>0</v>
      </c>
      <c r="AK175" s="386">
        <f t="shared" si="185"/>
        <v>0</v>
      </c>
      <c r="AO175" s="386">
        <f t="shared" si="186"/>
        <v>0</v>
      </c>
      <c r="AP175" s="386">
        <f t="shared" si="172"/>
        <v>0</v>
      </c>
      <c r="AQ175" s="386">
        <f t="shared" si="187"/>
        <v>0</v>
      </c>
    </row>
    <row r="176" spans="1:46" hidden="1" x14ac:dyDescent="0.3">
      <c r="A176" s="373"/>
      <c r="B176" s="457"/>
      <c r="C176" s="449" t="s">
        <v>272</v>
      </c>
      <c r="D176" s="449">
        <v>4.4616252813170982</v>
      </c>
      <c r="E176" s="369" t="s">
        <v>404</v>
      </c>
      <c r="F176" s="417">
        <v>247.10202068582748</v>
      </c>
      <c r="G176" s="381">
        <v>1102.4766225564288</v>
      </c>
      <c r="H176" s="417"/>
      <c r="I176" s="196"/>
      <c r="J176" s="382">
        <f t="shared" si="163"/>
        <v>13.768566337753521</v>
      </c>
      <c r="K176" s="196"/>
      <c r="L176" s="383">
        <f>'ECP2020'!G211</f>
        <v>9.489739689987049</v>
      </c>
      <c r="M176" s="383">
        <f>'ECP2020'!I211</f>
        <v>1.652575222942998</v>
      </c>
      <c r="N176" s="384"/>
      <c r="P176" s="469">
        <v>1</v>
      </c>
      <c r="Q176" s="355">
        <f t="shared" si="188"/>
        <v>1599.5720651333647</v>
      </c>
      <c r="R176" s="386">
        <f t="shared" si="164"/>
        <v>13.768566337753521</v>
      </c>
      <c r="S176" s="386">
        <f t="shared" si="179"/>
        <v>2.3977045028144022</v>
      </c>
      <c r="V176" s="469"/>
      <c r="W176" s="355">
        <f t="shared" si="180"/>
        <v>0</v>
      </c>
      <c r="X176" s="386">
        <f t="shared" si="166"/>
        <v>0</v>
      </c>
      <c r="Y176" s="386">
        <f t="shared" si="181"/>
        <v>0</v>
      </c>
      <c r="AB176" s="469"/>
      <c r="AC176" s="355">
        <f t="shared" si="182"/>
        <v>0</v>
      </c>
      <c r="AD176" s="386">
        <f t="shared" si="168"/>
        <v>0</v>
      </c>
      <c r="AE176" s="386">
        <f t="shared" si="183"/>
        <v>0</v>
      </c>
      <c r="AH176" s="469"/>
      <c r="AI176" s="355">
        <f t="shared" si="184"/>
        <v>0</v>
      </c>
      <c r="AJ176" s="386">
        <f t="shared" si="170"/>
        <v>0</v>
      </c>
      <c r="AK176" s="386">
        <f t="shared" si="185"/>
        <v>0</v>
      </c>
      <c r="AM176" s="575"/>
      <c r="AN176" s="469"/>
      <c r="AO176" s="386">
        <f t="shared" si="186"/>
        <v>0</v>
      </c>
      <c r="AP176" s="386">
        <f t="shared" si="172"/>
        <v>0</v>
      </c>
      <c r="AQ176" s="386">
        <f t="shared" si="187"/>
        <v>0</v>
      </c>
    </row>
    <row r="177" spans="1:46" hidden="1" x14ac:dyDescent="0.3">
      <c r="A177" s="373"/>
      <c r="B177" s="457"/>
      <c r="C177" s="449" t="s">
        <v>273</v>
      </c>
      <c r="D177" s="449">
        <v>15.18667808249133</v>
      </c>
      <c r="E177" s="369" t="s">
        <v>404</v>
      </c>
      <c r="F177" s="417">
        <v>277.20659356424233</v>
      </c>
      <c r="G177" s="381">
        <v>4209.8472988041613</v>
      </c>
      <c r="H177" s="417"/>
      <c r="I177" s="196"/>
      <c r="J177" s="382">
        <f t="shared" si="163"/>
        <v>9.489739689987049</v>
      </c>
      <c r="K177" s="196"/>
      <c r="L177" s="383">
        <f>'ECP2020'!G212</f>
        <v>36.236918028800936</v>
      </c>
      <c r="M177" s="383">
        <f>'ECP2020'!I212</f>
        <v>6.3104189204893322</v>
      </c>
      <c r="N177" s="384"/>
      <c r="P177" s="469">
        <v>1</v>
      </c>
      <c r="Q177" s="355">
        <f t="shared" si="188"/>
        <v>1102.4766225564288</v>
      </c>
      <c r="R177" s="386">
        <f t="shared" si="164"/>
        <v>9.489739689987049</v>
      </c>
      <c r="S177" s="386">
        <f t="shared" ref="S177" si="189">Q177/($E$7/100)</f>
        <v>1.6525752229429991</v>
      </c>
      <c r="V177" s="469"/>
      <c r="W177" s="355">
        <f t="shared" ref="W177" si="190">$D177*V177</f>
        <v>0</v>
      </c>
      <c r="X177" s="386">
        <f t="shared" si="166"/>
        <v>0</v>
      </c>
      <c r="Y177" s="386">
        <f t="shared" ref="Y177" si="191">W177/($E$7/100)</f>
        <v>0</v>
      </c>
      <c r="AB177" s="469"/>
      <c r="AC177" s="355">
        <f t="shared" ref="AC177" si="192">$D177*AB177</f>
        <v>0</v>
      </c>
      <c r="AD177" s="386">
        <f t="shared" si="168"/>
        <v>0</v>
      </c>
      <c r="AE177" s="386">
        <f t="shared" ref="AE177" si="193">AC177/($E$7/100)</f>
        <v>0</v>
      </c>
      <c r="AH177" s="469"/>
      <c r="AI177" s="355">
        <f t="shared" ref="AI177" si="194">$D177*AH177</f>
        <v>0</v>
      </c>
      <c r="AJ177" s="386">
        <f t="shared" si="170"/>
        <v>0</v>
      </c>
      <c r="AK177" s="386">
        <f t="shared" ref="AK177" si="195">AI177/($E$7/100)</f>
        <v>0</v>
      </c>
      <c r="AM177" s="575"/>
      <c r="AN177" s="469"/>
      <c r="AO177" s="386">
        <f t="shared" ref="AO177" si="196">$D177*AN177</f>
        <v>0</v>
      </c>
      <c r="AP177" s="386">
        <f t="shared" si="172"/>
        <v>0</v>
      </c>
      <c r="AQ177" s="386">
        <f t="shared" ref="AQ177" si="197">AO177/($E$7/100)</f>
        <v>0</v>
      </c>
    </row>
    <row r="178" spans="1:46" hidden="1" x14ac:dyDescent="0.3">
      <c r="A178" s="373"/>
      <c r="B178" s="457"/>
      <c r="C178" s="449" t="s">
        <v>274</v>
      </c>
      <c r="D178" s="449">
        <v>2.2111120051238005</v>
      </c>
      <c r="E178" s="369" t="s">
        <v>404</v>
      </c>
      <c r="F178" s="417">
        <v>262.58846692827996</v>
      </c>
      <c r="G178" s="381">
        <v>580.61251163217389</v>
      </c>
      <c r="H178" s="417"/>
      <c r="I178" s="196"/>
      <c r="J178" s="382">
        <f t="shared" si="163"/>
        <v>36.236918028800936</v>
      </c>
      <c r="K178" s="196"/>
      <c r="L178" s="383">
        <f>'ECP2020'!G213</f>
        <v>4.9977128615776092</v>
      </c>
      <c r="M178" s="383">
        <f>'ECP2020'!I213</f>
        <v>0.87031854573852674</v>
      </c>
      <c r="N178" s="384"/>
      <c r="P178" s="469">
        <v>1</v>
      </c>
      <c r="Q178" s="355">
        <f t="shared" si="188"/>
        <v>4209.8472988041613</v>
      </c>
      <c r="R178" s="386">
        <f t="shared" si="164"/>
        <v>36.236918028800936</v>
      </c>
      <c r="S178" s="386">
        <f t="shared" ref="S178:S179" si="198">Q178/($E$7/100)</f>
        <v>6.3104189204893366</v>
      </c>
      <c r="V178" s="469"/>
      <c r="W178" s="355">
        <f t="shared" ref="W178" si="199">$D178*V178</f>
        <v>0</v>
      </c>
      <c r="X178" s="386">
        <f t="shared" si="166"/>
        <v>0</v>
      </c>
      <c r="Y178" s="386">
        <f t="shared" ref="Y178:Y179" si="200">W178/($E$7/100)</f>
        <v>0</v>
      </c>
      <c r="AB178" s="469"/>
      <c r="AC178" s="355">
        <f t="shared" ref="AC178" si="201">$D178*AB178</f>
        <v>0</v>
      </c>
      <c r="AD178" s="386">
        <f t="shared" si="168"/>
        <v>0</v>
      </c>
      <c r="AE178" s="386">
        <f t="shared" ref="AE178:AE179" si="202">AC178/($E$7/100)</f>
        <v>0</v>
      </c>
      <c r="AH178" s="469"/>
      <c r="AI178" s="355">
        <f t="shared" ref="AI178" si="203">$D178*AH178</f>
        <v>0</v>
      </c>
      <c r="AJ178" s="386">
        <f t="shared" si="170"/>
        <v>0</v>
      </c>
      <c r="AK178" s="386">
        <f t="shared" ref="AK178:AK179" si="204">AI178/($E$7/100)</f>
        <v>0</v>
      </c>
      <c r="AM178" s="575"/>
      <c r="AN178" s="469"/>
      <c r="AO178" s="386">
        <f t="shared" ref="AO178" si="205">$D178*AN178</f>
        <v>0</v>
      </c>
      <c r="AP178" s="386">
        <f t="shared" si="172"/>
        <v>0</v>
      </c>
      <c r="AQ178" s="386">
        <f t="shared" ref="AQ178:AQ179" si="206">AO178/($E$7/100)</f>
        <v>0</v>
      </c>
    </row>
    <row r="179" spans="1:46" hidden="1" x14ac:dyDescent="0.3">
      <c r="A179" s="373"/>
      <c r="B179" s="457"/>
      <c r="C179" s="449" t="s">
        <v>275</v>
      </c>
      <c r="D179" s="449">
        <v>3.8609899491298503</v>
      </c>
      <c r="E179" s="369" t="s">
        <v>404</v>
      </c>
      <c r="F179" s="417">
        <v>99.919057907965694</v>
      </c>
      <c r="G179" s="381">
        <v>385.78647830917902</v>
      </c>
      <c r="H179" s="417"/>
      <c r="I179" s="196"/>
      <c r="J179" s="382">
        <f t="shared" si="163"/>
        <v>4.6106482298917646</v>
      </c>
      <c r="K179" s="196"/>
      <c r="L179" s="383">
        <f>'ECP2020'!G214</f>
        <v>3.3207173559669378</v>
      </c>
      <c r="M179" s="383">
        <f>'ECP2020'!I214</f>
        <v>0.57828090170461088</v>
      </c>
      <c r="N179" s="384"/>
      <c r="P179" s="385">
        <v>0.92255164664188782</v>
      </c>
      <c r="Q179" s="355">
        <f>G178*P179</f>
        <v>535.64502866714429</v>
      </c>
      <c r="R179" s="386">
        <f t="shared" si="164"/>
        <v>4.6106482298917646</v>
      </c>
      <c r="S179" s="386">
        <f t="shared" si="198"/>
        <v>0.80291380747405161</v>
      </c>
      <c r="V179" s="385"/>
      <c r="W179" s="355">
        <f>G179*V179</f>
        <v>0</v>
      </c>
      <c r="X179" s="386">
        <f t="shared" si="166"/>
        <v>0</v>
      </c>
      <c r="Y179" s="386">
        <f t="shared" si="200"/>
        <v>0</v>
      </c>
      <c r="AB179" s="385"/>
      <c r="AC179" s="355">
        <f>W179*AB179</f>
        <v>0</v>
      </c>
      <c r="AD179" s="386">
        <f t="shared" si="168"/>
        <v>0</v>
      </c>
      <c r="AE179" s="386">
        <f t="shared" si="202"/>
        <v>0</v>
      </c>
      <c r="AH179" s="385"/>
      <c r="AI179" s="355">
        <f>AC179*AH179</f>
        <v>0</v>
      </c>
      <c r="AJ179" s="386">
        <f t="shared" si="170"/>
        <v>0</v>
      </c>
      <c r="AK179" s="386">
        <f t="shared" si="204"/>
        <v>0</v>
      </c>
      <c r="AM179" s="575"/>
      <c r="AN179" s="385"/>
      <c r="AO179" s="386">
        <f>AI179*AN179</f>
        <v>0</v>
      </c>
      <c r="AP179" s="386">
        <f t="shared" si="172"/>
        <v>0</v>
      </c>
      <c r="AQ179" s="386">
        <f t="shared" si="206"/>
        <v>0</v>
      </c>
    </row>
    <row r="180" spans="1:46" hidden="1" x14ac:dyDescent="0.3">
      <c r="A180" s="373"/>
      <c r="B180" s="457"/>
      <c r="C180" s="449" t="s">
        <v>276</v>
      </c>
      <c r="D180" s="449"/>
      <c r="E180" s="369"/>
      <c r="F180" s="417"/>
      <c r="G180" s="381">
        <v>127.18909728376359</v>
      </c>
      <c r="H180" s="417"/>
      <c r="I180" s="196"/>
      <c r="J180" s="382">
        <f t="shared" si="163"/>
        <v>3.3207173559669378</v>
      </c>
      <c r="K180" s="196"/>
      <c r="L180" s="383">
        <f>'ECP2020'!G215</f>
        <v>1.0948000165559764</v>
      </c>
      <c r="M180" s="383">
        <f>'ECP2020'!I215</f>
        <v>0.19065216123335621</v>
      </c>
      <c r="N180" s="384"/>
      <c r="P180" s="356">
        <v>1</v>
      </c>
      <c r="Q180" s="355">
        <f t="shared" si="188"/>
        <v>385.78647830917902</v>
      </c>
      <c r="R180" s="386">
        <f t="shared" si="164"/>
        <v>3.3207173559669378</v>
      </c>
      <c r="S180" s="386">
        <f t="shared" si="179"/>
        <v>0.57828090170461122</v>
      </c>
      <c r="V180" s="356" t="s">
        <v>318</v>
      </c>
      <c r="W180" s="355">
        <f>G180*V63</f>
        <v>0</v>
      </c>
      <c r="X180" s="386">
        <f t="shared" ref="X180" si="207">W180/$E$5</f>
        <v>0</v>
      </c>
      <c r="Y180" s="386">
        <f t="shared" ref="Y180" si="208">W180/($E$7/100)</f>
        <v>0</v>
      </c>
      <c r="AB180" s="356">
        <v>0</v>
      </c>
      <c r="AC180" s="355">
        <f>W180*AB63</f>
        <v>0</v>
      </c>
      <c r="AD180" s="386">
        <f t="shared" ref="AD180" si="209">AC180/$E$5</f>
        <v>0</v>
      </c>
      <c r="AE180" s="386">
        <f t="shared" ref="AE180" si="210">AC180/($E$7/100)</f>
        <v>0</v>
      </c>
      <c r="AH180" s="356" t="s">
        <v>318</v>
      </c>
      <c r="AI180" s="355">
        <f>AC180*AH63</f>
        <v>0</v>
      </c>
      <c r="AJ180" s="386">
        <f t="shared" ref="AJ180" si="211">AI180/$E$5</f>
        <v>0</v>
      </c>
      <c r="AK180" s="386">
        <f t="shared" ref="AK180" si="212">AI180/($E$7/100)</f>
        <v>0</v>
      </c>
      <c r="AN180" s="356" t="s">
        <v>318</v>
      </c>
      <c r="AO180" s="355"/>
      <c r="AP180" s="386">
        <f t="shared" ref="AP180" si="213">AO180/$E$5</f>
        <v>0</v>
      </c>
      <c r="AQ180" s="386">
        <f t="shared" ref="AQ180" si="214">AO180/($E$7/100)</f>
        <v>0</v>
      </c>
      <c r="AT180" s="189" t="s">
        <v>369</v>
      </c>
    </row>
    <row r="181" spans="1:46" hidden="1" x14ac:dyDescent="0.3">
      <c r="A181" s="373"/>
      <c r="B181" s="457"/>
      <c r="C181" s="449" t="s">
        <v>403</v>
      </c>
      <c r="D181" s="449"/>
      <c r="E181" s="369"/>
      <c r="F181" s="417"/>
      <c r="G181" s="381">
        <v>1103.16265555988</v>
      </c>
      <c r="H181" s="417"/>
      <c r="I181" s="196"/>
      <c r="J181" s="382"/>
      <c r="K181" s="196"/>
      <c r="L181" s="383">
        <f>'ECP2020'!G216</f>
        <v>9.4956448261942867</v>
      </c>
      <c r="M181" s="383">
        <f>'ECP2020'!I216</f>
        <v>1.6536035632455757</v>
      </c>
      <c r="N181" s="384"/>
      <c r="P181" s="356">
        <v>1</v>
      </c>
      <c r="Q181" s="355">
        <f t="shared" si="188"/>
        <v>127.18909728376359</v>
      </c>
      <c r="R181" s="386">
        <f t="shared" ref="R181" si="215">Q181/$E$5</f>
        <v>1.0948000165559764</v>
      </c>
      <c r="S181" s="386">
        <f t="shared" ref="S181" si="216">Q181/($E$7/100)</f>
        <v>0.19065216123335635</v>
      </c>
      <c r="W181" s="355"/>
      <c r="X181" s="386"/>
      <c r="Y181" s="386"/>
      <c r="AC181" s="355"/>
      <c r="AD181" s="386"/>
      <c r="AE181" s="386"/>
      <c r="AI181" s="355"/>
      <c r="AJ181" s="386"/>
      <c r="AK181" s="386"/>
      <c r="AO181" s="355"/>
      <c r="AP181" s="386"/>
      <c r="AQ181" s="386"/>
    </row>
    <row r="182" spans="1:46" hidden="1" x14ac:dyDescent="0.3">
      <c r="B182" s="457"/>
      <c r="C182" s="508"/>
      <c r="D182" s="508"/>
      <c r="E182" s="417"/>
      <c r="F182" s="420" t="s">
        <v>63</v>
      </c>
      <c r="G182" s="496">
        <f>SUM(G171:G181)</f>
        <v>20753.637654626011</v>
      </c>
      <c r="H182" s="491"/>
      <c r="J182" s="497">
        <f t="shared" si="163"/>
        <v>175.84459051500579</v>
      </c>
      <c r="L182" s="498">
        <f>SUM(L171:L181)</f>
        <v>178.64017697357906</v>
      </c>
      <c r="M182" s="498">
        <f>SUM(M171:M181)</f>
        <v>31.109001925540905</v>
      </c>
      <c r="N182" s="499">
        <f>G182/$N$6</f>
        <v>0.10477008114254789</v>
      </c>
      <c r="P182" s="396"/>
      <c r="Q182" s="397">
        <f>SUM(Q171:Q181)</f>
        <v>20428.858596654129</v>
      </c>
      <c r="R182" s="397">
        <f t="shared" ref="R182:S182" si="217">SUM(R171:R181)</f>
        <v>175.84459051500579</v>
      </c>
      <c r="S182" s="397">
        <f t="shared" si="217"/>
        <v>30.622169086500271</v>
      </c>
      <c r="T182" s="399">
        <f>Q182/$T$6</f>
        <v>7.8447800121598549E-2</v>
      </c>
      <c r="V182" s="396"/>
      <c r="W182" s="397">
        <f>SUM(W171:W180)</f>
        <v>0</v>
      </c>
      <c r="X182" s="398">
        <f t="shared" si="166"/>
        <v>0</v>
      </c>
      <c r="Y182" s="398">
        <f t="shared" si="181"/>
        <v>0</v>
      </c>
      <c r="Z182" s="399" t="e">
        <f>W182/$Z$6</f>
        <v>#DIV/0!</v>
      </c>
      <c r="AB182" s="396"/>
      <c r="AC182" s="397">
        <f>SUM(AC171:AC180)</f>
        <v>0</v>
      </c>
      <c r="AD182" s="398">
        <f t="shared" si="168"/>
        <v>0</v>
      </c>
      <c r="AE182" s="398">
        <f t="shared" si="183"/>
        <v>0</v>
      </c>
      <c r="AF182" s="399" t="e">
        <f>AC182/$AF$6</f>
        <v>#DIV/0!</v>
      </c>
      <c r="AH182" s="396"/>
      <c r="AI182" s="397">
        <f>SUM(AI171:AI180)</f>
        <v>0</v>
      </c>
      <c r="AJ182" s="398">
        <f t="shared" si="170"/>
        <v>0</v>
      </c>
      <c r="AK182" s="398">
        <f t="shared" si="185"/>
        <v>0</v>
      </c>
      <c r="AL182" s="399" t="e">
        <f>AI182/$AL$6</f>
        <v>#DIV/0!</v>
      </c>
      <c r="AN182" s="396"/>
      <c r="AO182" s="398">
        <f>SUM(AO171:AO180)</f>
        <v>0</v>
      </c>
      <c r="AP182" s="398">
        <f t="shared" si="172"/>
        <v>0</v>
      </c>
      <c r="AQ182" s="398">
        <f t="shared" si="187"/>
        <v>0</v>
      </c>
      <c r="AR182" s="399" t="e">
        <f>AO182/$AR$6</f>
        <v>#DIV/0!</v>
      </c>
    </row>
    <row r="183" spans="1:46" hidden="1" x14ac:dyDescent="0.3">
      <c r="B183" s="378"/>
      <c r="C183" s="364"/>
      <c r="D183" s="364"/>
      <c r="E183" s="364"/>
      <c r="F183" s="495"/>
      <c r="G183" s="500"/>
      <c r="H183" s="491"/>
      <c r="J183" s="501">
        <f t="shared" ref="J183" si="218">IF($D$2=$L$2,L183,IF($D$2=$M$2,M183,IF($D$2=$N$2,N183,IF($D$2=$R$2,R183,IF($D$2=$S$2,S183,IF($D$2=$T$2,T183,IF($D$2=$X$2,X183,IF($D$2=$Y$2,Y183,IF($D$2=$Z$2,Z183,IF($D$2=$AD$2,AD183,IF($D$2=$AE$2,AE183,IF($D$2=$AF$2,AF183,IF($D$2=$AJ$2,AJ183,IF($D$2=$AK$2,AK183,IF($D$2=$AL$2,AL183,IF($D$2=$AP$2,AP183,IF($D$2=$AQ$2,AQ183,IF($D$2=$AR$2,AR183))))))))))))))))))</f>
        <v>0</v>
      </c>
      <c r="L183" s="502"/>
      <c r="M183" s="502">
        <v>0</v>
      </c>
      <c r="N183" s="503"/>
    </row>
    <row r="184" spans="1:46" hidden="1" x14ac:dyDescent="0.3">
      <c r="B184" s="504"/>
      <c r="C184" s="505" t="s">
        <v>312</v>
      </c>
      <c r="D184" s="505"/>
      <c r="E184" s="506"/>
      <c r="F184" s="506"/>
      <c r="G184" s="507" t="s">
        <v>61</v>
      </c>
      <c r="H184" s="491"/>
      <c r="J184" s="492">
        <f t="shared" ref="J184:J196" si="219">IF($D$2=$L$2,L184,IF($D$2=$M$2,M184,IF($D$2=$N$2,N184,IF($D$2=$R$2,R184,IF($D$2=$S$2,S184,IF($D$2=$T$2,T184,IF($D$2=$X$2,X184,IF($D$2=$Y$2,Y184,IF($D$2=$Z$2,Z184,IF($D$2=$AD$2,AD184,IF($D$2=$AE$2,AE184,IF($D$2=$AF$2,AF184,IF($D$2=$AJ$2,AJ184,IF($D$2=$AK$2,AK184,IF($D$2=$AL$2,AL184,IF($D$2=$AP$2,AP184,IF($D$2=$AQ$2,AQ184,IF($D$2=$AR$2,AR184))))))))))))))))))</f>
        <v>0</v>
      </c>
      <c r="L184" s="493"/>
      <c r="M184" s="493"/>
      <c r="N184" s="494"/>
    </row>
    <row r="185" spans="1:46" hidden="1" x14ac:dyDescent="0.3">
      <c r="A185" s="373"/>
      <c r="B185" s="457"/>
      <c r="C185" s="449" t="s">
        <v>309</v>
      </c>
      <c r="D185" s="480">
        <v>0</v>
      </c>
      <c r="E185" s="369" t="s">
        <v>304</v>
      </c>
      <c r="F185" s="417">
        <v>0</v>
      </c>
      <c r="G185" s="381">
        <v>0</v>
      </c>
      <c r="H185" s="417"/>
      <c r="I185" s="196"/>
      <c r="J185" s="382">
        <f t="shared" si="219"/>
        <v>0</v>
      </c>
      <c r="K185" s="196"/>
      <c r="L185" s="383">
        <f>'ECP2020'!E226</f>
        <v>0</v>
      </c>
      <c r="M185" s="383">
        <f>'ECP2020'!I226</f>
        <v>0</v>
      </c>
      <c r="N185" s="384"/>
      <c r="O185" s="196"/>
      <c r="P185" s="469">
        <v>0</v>
      </c>
      <c r="Q185" s="355">
        <f t="shared" ref="Q185:Q187" si="220">$D185*P185</f>
        <v>0</v>
      </c>
      <c r="R185" s="386">
        <f t="shared" ref="R185:R188" si="221">Q185/$E$5</f>
        <v>0</v>
      </c>
      <c r="S185" s="386">
        <f t="shared" ref="S185:S188" si="222">Q185/($E$7/100)</f>
        <v>0</v>
      </c>
      <c r="V185" s="469"/>
      <c r="W185" s="355">
        <f t="shared" ref="W185:W187" si="223">$D185*V185</f>
        <v>0</v>
      </c>
      <c r="X185" s="386">
        <f t="shared" ref="X185:X188" si="224">W185/$E$5</f>
        <v>0</v>
      </c>
      <c r="Y185" s="386">
        <f t="shared" ref="Y185:Y188" si="225">W185/($E$7/100)</f>
        <v>0</v>
      </c>
      <c r="AB185" s="469"/>
      <c r="AC185" s="355">
        <f t="shared" ref="AC185:AC187" si="226">$D185*AB185</f>
        <v>0</v>
      </c>
      <c r="AD185" s="386">
        <f t="shared" ref="AD185:AD188" si="227">AC185/$E$5</f>
        <v>0</v>
      </c>
      <c r="AE185" s="386">
        <f t="shared" ref="AE185:AE188" si="228">AC185/($E$7/100)</f>
        <v>0</v>
      </c>
      <c r="AH185" s="469"/>
      <c r="AI185" s="355">
        <f t="shared" ref="AI185:AI187" si="229">$D185*AH185</f>
        <v>0</v>
      </c>
      <c r="AJ185" s="386">
        <f t="shared" ref="AJ185:AJ188" si="230">AI185/$E$5</f>
        <v>0</v>
      </c>
      <c r="AK185" s="386">
        <f t="shared" ref="AK185:AK188" si="231">AI185/($E$7/100)</f>
        <v>0</v>
      </c>
      <c r="AN185" s="469"/>
      <c r="AO185" s="355">
        <f t="shared" ref="AO185:AO187" si="232">$D185*AN185</f>
        <v>0</v>
      </c>
      <c r="AP185" s="386">
        <f t="shared" ref="AP185:AP188" si="233">AO185/$E$5</f>
        <v>0</v>
      </c>
      <c r="AQ185" s="386">
        <f t="shared" ref="AQ185:AQ188" si="234">AO185/($E$7/100)</f>
        <v>0</v>
      </c>
    </row>
    <row r="186" spans="1:46" hidden="1" x14ac:dyDescent="0.3">
      <c r="A186" s="373"/>
      <c r="B186" s="457"/>
      <c r="C186" s="449" t="s">
        <v>282</v>
      </c>
      <c r="D186" s="480">
        <v>8.3974913752511871E-2</v>
      </c>
      <c r="E186" s="369" t="s">
        <v>304</v>
      </c>
      <c r="F186" s="417">
        <v>0</v>
      </c>
      <c r="G186" s="381">
        <v>0</v>
      </c>
      <c r="H186" s="417"/>
      <c r="I186" s="196"/>
      <c r="J186" s="382">
        <f t="shared" si="219"/>
        <v>0</v>
      </c>
      <c r="K186" s="196"/>
      <c r="L186" s="383">
        <f>'ECP2020'!E227</f>
        <v>0</v>
      </c>
      <c r="M186" s="383">
        <f>'ECP2020'!I227</f>
        <v>0</v>
      </c>
      <c r="N186" s="384"/>
      <c r="O186" s="196"/>
      <c r="P186" s="356" t="s">
        <v>416</v>
      </c>
      <c r="Q186" s="355">
        <f>$D186*P185</f>
        <v>0</v>
      </c>
      <c r="R186" s="386">
        <f t="shared" si="221"/>
        <v>0</v>
      </c>
      <c r="S186" s="386">
        <f t="shared" si="222"/>
        <v>0</v>
      </c>
      <c r="V186" s="356">
        <v>0</v>
      </c>
      <c r="W186" s="355">
        <f>$D186*V185</f>
        <v>0</v>
      </c>
      <c r="X186" s="386">
        <f t="shared" si="224"/>
        <v>0</v>
      </c>
      <c r="Y186" s="386">
        <f t="shared" si="225"/>
        <v>0</v>
      </c>
      <c r="AB186" s="356">
        <v>0</v>
      </c>
      <c r="AC186" s="355">
        <f>$D186*AB185</f>
        <v>0</v>
      </c>
      <c r="AD186" s="386">
        <f t="shared" si="227"/>
        <v>0</v>
      </c>
      <c r="AE186" s="386">
        <f t="shared" si="228"/>
        <v>0</v>
      </c>
      <c r="AH186" s="356" t="s">
        <v>322</v>
      </c>
      <c r="AI186" s="355">
        <f>$D186*AH185</f>
        <v>0</v>
      </c>
      <c r="AJ186" s="386">
        <f t="shared" si="230"/>
        <v>0</v>
      </c>
      <c r="AK186" s="386">
        <f t="shared" si="231"/>
        <v>0</v>
      </c>
      <c r="AN186" s="356" t="s">
        <v>322</v>
      </c>
      <c r="AO186" s="355">
        <f>$D186*AN185</f>
        <v>0</v>
      </c>
      <c r="AP186" s="386">
        <f t="shared" si="233"/>
        <v>0</v>
      </c>
      <c r="AQ186" s="386">
        <f t="shared" si="234"/>
        <v>0</v>
      </c>
    </row>
    <row r="187" spans="1:46" hidden="1" x14ac:dyDescent="0.3">
      <c r="A187" s="373"/>
      <c r="B187" s="457"/>
      <c r="C187" s="449" t="s">
        <v>283</v>
      </c>
      <c r="D187" s="480">
        <v>0.3617509282688931</v>
      </c>
      <c r="E187" s="369" t="s">
        <v>304</v>
      </c>
      <c r="F187" s="417">
        <v>0</v>
      </c>
      <c r="G187" s="381">
        <v>0</v>
      </c>
      <c r="H187" s="417"/>
      <c r="I187" s="196"/>
      <c r="J187" s="382">
        <f>IF($D$2=$L$2,L187,IF($D$2=$M$2,M187,IF($D$2=$N$2,N187,IF($D$2=$R$2,R187,IF($D$2=$S$2,S187,IF($D$2=$T$2,T187,IF($D$2=$X$2,X187,IF($D$2=$Y$2,Y187,IF($D$2=$Z$2,Z187,IF($D$2=$AD$2,AD187,IF($D$2=$AE$2,AE187,IF($D$2=$AF$2,AF187,IF($D$2=$AJ$2,AJ187,IF($D$2=$AK$2,AK187,IF($D$2=$AL$2,AL187,IF($D$2=$AP$2,AP187,IF($D$2=$AQ$2,AQ187,IF($D$2=$AR$2,AR187))))))))))))))))))</f>
        <v>0</v>
      </c>
      <c r="K187" s="196"/>
      <c r="L187" s="383">
        <f>'ECP2020'!E228</f>
        <v>0</v>
      </c>
      <c r="M187" s="383">
        <f>'ECP2020'!I228</f>
        <v>0</v>
      </c>
      <c r="N187" s="384"/>
      <c r="O187" s="196"/>
      <c r="P187" s="469">
        <v>0</v>
      </c>
      <c r="Q187" s="355">
        <f t="shared" si="220"/>
        <v>0</v>
      </c>
      <c r="R187" s="386">
        <f t="shared" si="221"/>
        <v>0</v>
      </c>
      <c r="S187" s="386">
        <f t="shared" si="222"/>
        <v>0</v>
      </c>
      <c r="V187" s="469"/>
      <c r="W187" s="355">
        <f t="shared" si="223"/>
        <v>0</v>
      </c>
      <c r="X187" s="386">
        <f t="shared" si="224"/>
        <v>0</v>
      </c>
      <c r="Y187" s="386">
        <f t="shared" si="225"/>
        <v>0</v>
      </c>
      <c r="AB187" s="469"/>
      <c r="AC187" s="355">
        <f t="shared" si="226"/>
        <v>0</v>
      </c>
      <c r="AD187" s="386">
        <f t="shared" si="227"/>
        <v>0</v>
      </c>
      <c r="AE187" s="386">
        <f t="shared" si="228"/>
        <v>0</v>
      </c>
      <c r="AH187" s="469"/>
      <c r="AI187" s="355">
        <f t="shared" si="229"/>
        <v>0</v>
      </c>
      <c r="AJ187" s="386">
        <f t="shared" si="230"/>
        <v>0</v>
      </c>
      <c r="AK187" s="386">
        <f t="shared" si="231"/>
        <v>0</v>
      </c>
      <c r="AN187" s="469"/>
      <c r="AO187" s="355">
        <f t="shared" si="232"/>
        <v>0</v>
      </c>
      <c r="AP187" s="386">
        <f t="shared" si="233"/>
        <v>0</v>
      </c>
      <c r="AQ187" s="386">
        <f t="shared" si="234"/>
        <v>0</v>
      </c>
    </row>
    <row r="188" spans="1:46" hidden="1" x14ac:dyDescent="0.3">
      <c r="A188" s="373"/>
      <c r="B188" s="457"/>
      <c r="C188" s="449" t="s">
        <v>284</v>
      </c>
      <c r="D188" s="480">
        <v>3.2453655302979545</v>
      </c>
      <c r="E188" s="369" t="s">
        <v>304</v>
      </c>
      <c r="F188" s="417">
        <v>23.11</v>
      </c>
      <c r="G188" s="381">
        <v>75.000397405185723</v>
      </c>
      <c r="H188" s="417"/>
      <c r="I188" s="196"/>
      <c r="J188" s="382">
        <f t="shared" si="219"/>
        <v>0</v>
      </c>
      <c r="K188" s="196"/>
      <c r="L188" s="383">
        <f>'ECP2020'!E229</f>
        <v>75.000397405185723</v>
      </c>
      <c r="M188" s="383">
        <f>'ECP2020'!I229</f>
        <v>0.11242306269976654</v>
      </c>
      <c r="N188" s="384"/>
      <c r="O188" s="196"/>
      <c r="P188" s="469">
        <v>0</v>
      </c>
      <c r="Q188" s="355">
        <f t="shared" ref="Q188" si="235">$D188*P188</f>
        <v>0</v>
      </c>
      <c r="R188" s="386">
        <f t="shared" si="221"/>
        <v>0</v>
      </c>
      <c r="S188" s="386">
        <f t="shared" si="222"/>
        <v>0</v>
      </c>
      <c r="V188" s="469"/>
      <c r="W188" s="355">
        <f t="shared" ref="W188" si="236">$D188*V188</f>
        <v>0</v>
      </c>
      <c r="X188" s="386">
        <f t="shared" si="224"/>
        <v>0</v>
      </c>
      <c r="Y188" s="386">
        <f t="shared" si="225"/>
        <v>0</v>
      </c>
      <c r="AB188" s="469"/>
      <c r="AC188" s="355">
        <f t="shared" ref="AC188" si="237">$D188*AB188</f>
        <v>0</v>
      </c>
      <c r="AD188" s="386">
        <f t="shared" si="227"/>
        <v>0</v>
      </c>
      <c r="AE188" s="386">
        <f t="shared" si="228"/>
        <v>0</v>
      </c>
      <c r="AH188" s="469"/>
      <c r="AI188" s="355">
        <f t="shared" ref="AI188" si="238">$D188*AH188</f>
        <v>0</v>
      </c>
      <c r="AJ188" s="386">
        <f t="shared" si="230"/>
        <v>0</v>
      </c>
      <c r="AK188" s="386">
        <f t="shared" si="231"/>
        <v>0</v>
      </c>
      <c r="AM188" s="575"/>
      <c r="AN188" s="469"/>
      <c r="AO188" s="355">
        <f t="shared" ref="AO188" si="239">$D188*AN188</f>
        <v>0</v>
      </c>
      <c r="AP188" s="386">
        <f t="shared" si="233"/>
        <v>0</v>
      </c>
      <c r="AQ188" s="386">
        <f t="shared" si="234"/>
        <v>0</v>
      </c>
    </row>
    <row r="189" spans="1:46" hidden="1" x14ac:dyDescent="0.3">
      <c r="A189" s="373"/>
      <c r="B189" s="457"/>
      <c r="C189" s="508" t="s">
        <v>405</v>
      </c>
      <c r="D189" s="480">
        <v>0</v>
      </c>
      <c r="E189" s="369" t="s">
        <v>304</v>
      </c>
      <c r="F189" s="417">
        <v>0</v>
      </c>
      <c r="G189" s="381">
        <v>0</v>
      </c>
      <c r="H189" s="417"/>
      <c r="I189" s="196"/>
      <c r="J189" s="382"/>
      <c r="K189" s="196"/>
      <c r="L189" s="383">
        <f>'ECP2020'!E230</f>
        <v>0</v>
      </c>
      <c r="M189" s="383">
        <f>'ECP2020'!I230</f>
        <v>0</v>
      </c>
      <c r="N189" s="384"/>
      <c r="O189" s="196"/>
      <c r="P189" s="469">
        <v>0</v>
      </c>
      <c r="Q189" s="355"/>
      <c r="R189" s="386"/>
      <c r="S189" s="386"/>
      <c r="V189" s="469"/>
      <c r="W189" s="355"/>
      <c r="X189" s="386"/>
      <c r="Y189" s="386"/>
      <c r="AB189" s="469"/>
      <c r="AC189" s="355"/>
      <c r="AD189" s="386"/>
      <c r="AE189" s="386"/>
      <c r="AH189" s="469"/>
      <c r="AI189" s="355"/>
      <c r="AJ189" s="386"/>
      <c r="AK189" s="386"/>
      <c r="AM189" s="575"/>
      <c r="AN189" s="469"/>
      <c r="AO189" s="355"/>
      <c r="AP189" s="386"/>
      <c r="AQ189" s="386"/>
    </row>
    <row r="190" spans="1:46" hidden="1" x14ac:dyDescent="0.3">
      <c r="A190" s="373"/>
      <c r="B190" s="457"/>
      <c r="C190" s="449" t="s">
        <v>167</v>
      </c>
      <c r="D190" s="449"/>
      <c r="E190" s="369"/>
      <c r="F190" s="417"/>
      <c r="G190" s="381">
        <v>18936.295034175138</v>
      </c>
      <c r="H190" s="417"/>
      <c r="I190" s="196"/>
      <c r="J190" s="382">
        <f t="shared" si="219"/>
        <v>0</v>
      </c>
      <c r="K190" s="196"/>
      <c r="L190" s="383">
        <f>'ECP2020'!G231</f>
        <v>162.99711657416003</v>
      </c>
      <c r="M190" s="383">
        <f>'ECP2020'!I231</f>
        <v>28.38486671513494</v>
      </c>
      <c r="N190" s="384"/>
      <c r="O190" s="196"/>
      <c r="Q190" s="573"/>
    </row>
    <row r="191" spans="1:46" hidden="1" x14ac:dyDescent="0.3">
      <c r="A191" s="373"/>
      <c r="B191" s="457"/>
      <c r="C191" s="449" t="s">
        <v>395</v>
      </c>
      <c r="D191" s="449"/>
      <c r="E191" s="369"/>
      <c r="F191" s="417"/>
      <c r="G191" s="381"/>
      <c r="H191" s="417"/>
      <c r="I191" s="196"/>
      <c r="J191" s="382">
        <f t="shared" si="219"/>
        <v>0</v>
      </c>
      <c r="K191" s="196"/>
      <c r="L191" s="383">
        <f>'ECP2020'!G232</f>
        <v>0</v>
      </c>
      <c r="M191" s="383">
        <f>'ECP2020'!I232</f>
        <v>0</v>
      </c>
      <c r="N191" s="384"/>
      <c r="O191" s="196"/>
      <c r="Q191" s="573"/>
    </row>
    <row r="192" spans="1:46" hidden="1" x14ac:dyDescent="0.3">
      <c r="A192" s="373"/>
      <c r="B192" s="457"/>
      <c r="C192" s="449" t="s">
        <v>313</v>
      </c>
      <c r="D192" s="449"/>
      <c r="E192" s="369"/>
      <c r="F192" s="417"/>
      <c r="G192" s="381">
        <v>0</v>
      </c>
      <c r="H192" s="417"/>
      <c r="I192" s="196"/>
      <c r="J192" s="382">
        <f t="shared" si="219"/>
        <v>0</v>
      </c>
      <c r="K192" s="196"/>
      <c r="L192" s="383">
        <f>'ECP2020'!G233</f>
        <v>0</v>
      </c>
      <c r="M192" s="383">
        <f>'ECP2020'!I233</f>
        <v>0</v>
      </c>
      <c r="N192" s="384"/>
      <c r="O192" s="196"/>
      <c r="Q192" s="573"/>
    </row>
    <row r="193" spans="1:44" hidden="1" x14ac:dyDescent="0.3">
      <c r="A193" s="373"/>
      <c r="B193" s="457"/>
      <c r="C193" s="449" t="s">
        <v>396</v>
      </c>
      <c r="D193" s="449"/>
      <c r="E193" s="369"/>
      <c r="F193" s="417"/>
      <c r="G193" s="381">
        <v>1117.0914392994746</v>
      </c>
      <c r="H193" s="417"/>
      <c r="I193" s="196"/>
      <c r="J193" s="382"/>
      <c r="K193" s="196"/>
      <c r="L193" s="383">
        <f>'ECP2020'!G234</f>
        <v>9.6155390073338172</v>
      </c>
      <c r="M193" s="383">
        <f>'ECP2020'!I234</f>
        <v>1.6744823396502946</v>
      </c>
      <c r="N193" s="384"/>
      <c r="O193" s="196"/>
      <c r="Q193" s="573"/>
    </row>
    <row r="194" spans="1:44" hidden="1" x14ac:dyDescent="0.3">
      <c r="A194" s="373"/>
      <c r="B194" s="457"/>
      <c r="C194" s="449" t="s">
        <v>406</v>
      </c>
      <c r="D194" s="449"/>
      <c r="E194" s="369"/>
      <c r="F194" s="417"/>
      <c r="G194" s="381">
        <v>-1117.0914392994746</v>
      </c>
      <c r="H194" s="417"/>
      <c r="I194" s="196"/>
      <c r="J194" s="382">
        <f t="shared" ref="J194" si="240">IF($D$2=$L$2,L194,IF($D$2=$M$2,M194,IF($D$2=$N$2,N194,IF($D$2=$R$2,R194,IF($D$2=$S$2,S194,IF($D$2=$T$2,T194,IF($D$2=$X$2,X194,IF($D$2=$Y$2,Y194,IF($D$2=$Z$2,Z194,IF($D$2=$AD$2,AD194,IF($D$2=$AE$2,AE194,IF($D$2=$AF$2,AF194,IF($D$2=$AJ$2,AJ194,IF($D$2=$AK$2,AK194,IF($D$2=$AL$2,AL194,IF($D$2=$AP$2,AP194,IF($D$2=$AQ$2,AQ194,IF($D$2=$AR$2,AR194))))))))))))))))))</f>
        <v>0</v>
      </c>
      <c r="K194" s="196"/>
      <c r="L194" s="383">
        <f>'ECP2020'!G235</f>
        <v>-9.6155390073338172</v>
      </c>
      <c r="M194" s="383">
        <f>'ECP2020'!I235</f>
        <v>-1.6744823396502946</v>
      </c>
      <c r="N194" s="384"/>
      <c r="O194" s="196"/>
      <c r="Q194" s="573"/>
    </row>
    <row r="195" spans="1:44" hidden="1" x14ac:dyDescent="0.3">
      <c r="A195" s="373"/>
      <c r="B195" s="457"/>
      <c r="C195" s="449" t="s">
        <v>379</v>
      </c>
      <c r="D195" s="449"/>
      <c r="E195" s="369"/>
      <c r="F195" s="417"/>
      <c r="G195" s="381">
        <v>-18936.295034175138</v>
      </c>
      <c r="H195" s="417"/>
      <c r="I195" s="196"/>
      <c r="J195" s="382"/>
      <c r="K195" s="196"/>
      <c r="L195" s="383">
        <f>'ECP2020'!G236</f>
        <v>-162.99711657416003</v>
      </c>
      <c r="M195" s="383">
        <f>'ECP2020'!I236</f>
        <v>-28.38486671513494</v>
      </c>
      <c r="N195" s="384"/>
      <c r="O195" s="196"/>
      <c r="Q195" s="573"/>
    </row>
    <row r="196" spans="1:44" hidden="1" x14ac:dyDescent="0.3">
      <c r="B196" s="457"/>
      <c r="C196" s="508"/>
      <c r="D196" s="508"/>
      <c r="E196" s="417"/>
      <c r="F196" s="420" t="s">
        <v>63</v>
      </c>
      <c r="G196" s="496">
        <f>SUM(G185:G195)</f>
        <v>75.000397405186959</v>
      </c>
      <c r="H196" s="491"/>
      <c r="J196" s="497">
        <f t="shared" si="219"/>
        <v>0</v>
      </c>
      <c r="L196" s="498">
        <f>SUM(L185:L195)</f>
        <v>75.000397405185709</v>
      </c>
      <c r="M196" s="498">
        <f>SUM(M185:M195)</f>
        <v>0.1124230626997651</v>
      </c>
      <c r="N196" s="499">
        <f>G196/$N$6</f>
        <v>3.7862267100501599E-4</v>
      </c>
      <c r="P196" s="396"/>
      <c r="Q196" s="397">
        <f>SUM(Q185:Q195)</f>
        <v>0</v>
      </c>
      <c r="R196" s="397">
        <f t="shared" ref="R196:S196" si="241">SUM(R185:R195)</f>
        <v>0</v>
      </c>
      <c r="S196" s="397">
        <f t="shared" si="241"/>
        <v>0</v>
      </c>
      <c r="T196" s="399">
        <f>Q196/$T$6</f>
        <v>0</v>
      </c>
      <c r="V196" s="396"/>
      <c r="W196" s="397">
        <f>SUM(W185:W188)</f>
        <v>0</v>
      </c>
      <c r="X196" s="398">
        <f>W196/$E$5</f>
        <v>0</v>
      </c>
      <c r="Y196" s="398">
        <f>W196/($E$7/100)</f>
        <v>0</v>
      </c>
      <c r="Z196" s="399" t="e">
        <f>W196/$Z$6</f>
        <v>#DIV/0!</v>
      </c>
      <c r="AB196" s="396"/>
      <c r="AC196" s="397">
        <f>SUM(AC185:AC188)</f>
        <v>0</v>
      </c>
      <c r="AD196" s="398">
        <f>AC196/$E$5</f>
        <v>0</v>
      </c>
      <c r="AE196" s="398">
        <f>AC196/($E$7/100)</f>
        <v>0</v>
      </c>
      <c r="AF196" s="399" t="e">
        <f>AC196/$AF$6</f>
        <v>#DIV/0!</v>
      </c>
      <c r="AH196" s="396"/>
      <c r="AI196" s="397">
        <f>SUM(AI185:AI188)</f>
        <v>0</v>
      </c>
      <c r="AJ196" s="398">
        <f>AI196/$E$5</f>
        <v>0</v>
      </c>
      <c r="AK196" s="398">
        <f>AI196/($E$7/100)</f>
        <v>0</v>
      </c>
      <c r="AL196" s="399" t="e">
        <f>AI196/$AL$6</f>
        <v>#DIV/0!</v>
      </c>
      <c r="AN196" s="396"/>
      <c r="AO196" s="397">
        <f>SUM(AO185:AO188)</f>
        <v>0</v>
      </c>
      <c r="AP196" s="398">
        <f>AO196/$E$5</f>
        <v>0</v>
      </c>
      <c r="AQ196" s="398">
        <f>AO196/($E$7/100)</f>
        <v>0</v>
      </c>
      <c r="AR196" s="399" t="e">
        <f>AO196/$AR$6</f>
        <v>#DIV/0!</v>
      </c>
    </row>
    <row r="197" spans="1:44" hidden="1" x14ac:dyDescent="0.3">
      <c r="B197" s="457"/>
      <c r="C197" s="508"/>
      <c r="D197" s="508"/>
      <c r="E197" s="417"/>
      <c r="F197" s="420"/>
      <c r="G197" s="496"/>
      <c r="H197" s="491"/>
      <c r="J197" s="497"/>
      <c r="L197" s="498"/>
      <c r="M197" s="498"/>
      <c r="N197" s="509"/>
    </row>
    <row r="198" spans="1:44" hidden="1" x14ac:dyDescent="0.3">
      <c r="B198" s="510"/>
      <c r="C198" s="505" t="s">
        <v>15</v>
      </c>
      <c r="D198" s="505"/>
      <c r="E198" s="511"/>
      <c r="F198" s="512"/>
      <c r="G198" s="513"/>
      <c r="H198" s="417"/>
      <c r="J198" s="514">
        <f t="shared" si="140"/>
        <v>0</v>
      </c>
      <c r="L198" s="515"/>
      <c r="M198" s="515"/>
      <c r="N198" s="516"/>
    </row>
    <row r="199" spans="1:44" hidden="1" x14ac:dyDescent="0.3">
      <c r="B199" s="517"/>
      <c r="C199" s="379" t="s">
        <v>277</v>
      </c>
      <c r="D199" s="379"/>
      <c r="E199" s="369"/>
      <c r="F199" s="417"/>
      <c r="G199" s="381">
        <v>337.5368866323189</v>
      </c>
      <c r="H199" s="417"/>
      <c r="J199" s="382">
        <f t="shared" si="140"/>
        <v>3.0538997579104112</v>
      </c>
      <c r="L199" s="383">
        <f>'ECP2020'!G219</f>
        <v>12.624747708859998</v>
      </c>
      <c r="M199" s="383">
        <f>'ECP2020'!I219</f>
        <v>2.1985160753758133</v>
      </c>
      <c r="N199" s="463"/>
      <c r="P199" s="385">
        <v>1.0511111111111111</v>
      </c>
      <c r="Q199" s="355">
        <f>G199*P199</f>
        <v>354.78877194908188</v>
      </c>
      <c r="R199" s="386">
        <f t="shared" ref="R199:R205" si="242">Q199/$E$5</f>
        <v>3.0538997579104112</v>
      </c>
      <c r="S199" s="386">
        <f t="shared" ref="S199" si="243">Q199/($E$7/100)</f>
        <v>0.53181638676553167</v>
      </c>
      <c r="V199" s="385"/>
      <c r="W199" s="355">
        <f>G199*V199</f>
        <v>0</v>
      </c>
      <c r="X199" s="386">
        <f t="shared" ref="X199:X205" si="244">W199/$E$5</f>
        <v>0</v>
      </c>
      <c r="Y199" s="386">
        <f t="shared" ref="Y199" si="245">W199/($E$7/100)</f>
        <v>0</v>
      </c>
      <c r="AB199" s="385"/>
      <c r="AC199" s="355">
        <f>W199*AB199</f>
        <v>0</v>
      </c>
      <c r="AD199" s="386">
        <f t="shared" ref="AD199:AD205" si="246">AC199/$E$5</f>
        <v>0</v>
      </c>
      <c r="AE199" s="386">
        <f t="shared" ref="AE199" si="247">AC199/($E$7/100)</f>
        <v>0</v>
      </c>
      <c r="AH199" s="385"/>
      <c r="AI199" s="355">
        <f>AC199*AH199</f>
        <v>0</v>
      </c>
      <c r="AJ199" s="386">
        <f t="shared" ref="AJ199:AJ205" si="248">AI199/$E$5</f>
        <v>0</v>
      </c>
      <c r="AK199" s="386">
        <f t="shared" ref="AK199" si="249">AI199/($E$7/100)</f>
        <v>0</v>
      </c>
      <c r="AM199" s="575"/>
      <c r="AN199" s="385"/>
      <c r="AO199" s="386">
        <f>AI199*AN199</f>
        <v>0</v>
      </c>
      <c r="AP199" s="386">
        <f t="shared" ref="AP199:AP205" si="250">AO199/$E$5</f>
        <v>0</v>
      </c>
      <c r="AQ199" s="386">
        <f t="shared" ref="AQ199" si="251">AO199/($E$7/100)</f>
        <v>0</v>
      </c>
    </row>
    <row r="200" spans="1:44" hidden="1" x14ac:dyDescent="0.3">
      <c r="B200" s="457"/>
      <c r="C200" s="379" t="s">
        <v>278</v>
      </c>
      <c r="D200" s="379"/>
      <c r="E200" s="418"/>
      <c r="F200" s="418"/>
      <c r="G200" s="381">
        <v>2542.8444646038024</v>
      </c>
      <c r="H200" s="417"/>
      <c r="I200" s="196"/>
      <c r="J200" s="382">
        <f t="shared" si="140"/>
        <v>22.570033923560331</v>
      </c>
      <c r="K200" s="196"/>
      <c r="L200" s="383">
        <f>'ECP2020'!G220</f>
        <v>18.618300754614555</v>
      </c>
      <c r="M200" s="383">
        <f>'ECP2020'!I220</f>
        <v>3.242253583925117</v>
      </c>
      <c r="N200" s="463"/>
      <c r="P200" s="385">
        <v>1.0311634349030472</v>
      </c>
      <c r="Q200" s="355">
        <f>G200*P200</f>
        <v>2622.0882325450571</v>
      </c>
      <c r="R200" s="386">
        <f t="shared" si="242"/>
        <v>22.570033923560331</v>
      </c>
      <c r="S200" s="386">
        <f t="shared" ref="S200:S203" si="252">Q200/($E$7/100)</f>
        <v>3.9304217040235456</v>
      </c>
      <c r="V200" s="385"/>
      <c r="W200" s="355">
        <f>G200*V200</f>
        <v>0</v>
      </c>
      <c r="X200" s="386">
        <f t="shared" si="244"/>
        <v>0</v>
      </c>
      <c r="Y200" s="386">
        <f t="shared" ref="Y200:Y203" si="253">W200/($E$7/100)</f>
        <v>0</v>
      </c>
      <c r="AB200" s="385"/>
      <c r="AC200" s="355">
        <f>W200*AB200</f>
        <v>0</v>
      </c>
      <c r="AD200" s="386">
        <f t="shared" si="246"/>
        <v>0</v>
      </c>
      <c r="AE200" s="386">
        <f t="shared" ref="AE200:AE203" si="254">AC200/($E$7/100)</f>
        <v>0</v>
      </c>
      <c r="AH200" s="385"/>
      <c r="AI200" s="355">
        <f>AC200*AH200</f>
        <v>0</v>
      </c>
      <c r="AJ200" s="386">
        <f t="shared" si="248"/>
        <v>0</v>
      </c>
      <c r="AK200" s="386">
        <f t="shared" ref="AK200:AK203" si="255">AI200/($E$7/100)</f>
        <v>0</v>
      </c>
      <c r="AM200" s="575"/>
      <c r="AN200" s="385"/>
      <c r="AO200" s="386">
        <f>AI200*AN200</f>
        <v>0</v>
      </c>
      <c r="AP200" s="386">
        <f t="shared" si="250"/>
        <v>0</v>
      </c>
      <c r="AQ200" s="386">
        <f t="shared" ref="AQ200:AQ203" si="256">AO200/($E$7/100)</f>
        <v>0</v>
      </c>
    </row>
    <row r="201" spans="1:44" hidden="1" x14ac:dyDescent="0.3">
      <c r="B201" s="517"/>
      <c r="C201" s="379" t="s">
        <v>279</v>
      </c>
      <c r="D201" s="379"/>
      <c r="E201" s="458"/>
      <c r="F201" s="459"/>
      <c r="G201" s="381">
        <v>225.70382445676776</v>
      </c>
      <c r="H201" s="417"/>
      <c r="I201" s="196"/>
      <c r="J201" s="382">
        <f t="shared" si="140"/>
        <v>1.9427809146308042</v>
      </c>
      <c r="K201" s="196"/>
      <c r="L201" s="383">
        <f>'ECP2020'!G221</f>
        <v>4.3254185927476563</v>
      </c>
      <c r="M201" s="383">
        <f>'ECP2020'!I221</f>
        <v>0.75324295805225627</v>
      </c>
      <c r="N201" s="463"/>
      <c r="P201" s="356">
        <v>1</v>
      </c>
      <c r="Q201" s="355">
        <f t="shared" ref="Q201:Q202" si="257">G201*P201</f>
        <v>225.70382445676776</v>
      </c>
      <c r="R201" s="386">
        <f t="shared" si="242"/>
        <v>1.9427809146308042</v>
      </c>
      <c r="S201" s="386">
        <f t="shared" si="252"/>
        <v>0.33832241009866798</v>
      </c>
      <c r="W201" s="355">
        <f t="shared" ref="W201:W203" si="258">G201*V201</f>
        <v>0</v>
      </c>
      <c r="X201" s="386">
        <f t="shared" si="244"/>
        <v>0</v>
      </c>
      <c r="Y201" s="386">
        <f t="shared" si="253"/>
        <v>0</v>
      </c>
      <c r="AC201" s="355">
        <f t="shared" ref="AC201:AC203" si="259">W201*AB201</f>
        <v>0</v>
      </c>
      <c r="AD201" s="386">
        <f t="shared" si="246"/>
        <v>0</v>
      </c>
      <c r="AE201" s="386">
        <f t="shared" si="254"/>
        <v>0</v>
      </c>
      <c r="AI201" s="355">
        <f>AC201</f>
        <v>0</v>
      </c>
      <c r="AJ201" s="386">
        <f t="shared" si="248"/>
        <v>0</v>
      </c>
      <c r="AK201" s="386">
        <f t="shared" si="255"/>
        <v>0</v>
      </c>
      <c r="AM201" s="575"/>
      <c r="AO201" s="386">
        <f>AI201</f>
        <v>0</v>
      </c>
      <c r="AP201" s="386">
        <f t="shared" si="250"/>
        <v>0</v>
      </c>
      <c r="AQ201" s="386">
        <f t="shared" si="256"/>
        <v>0</v>
      </c>
    </row>
    <row r="202" spans="1:44" hidden="1" x14ac:dyDescent="0.3">
      <c r="B202" s="517"/>
      <c r="C202" s="379" t="s">
        <v>314</v>
      </c>
      <c r="D202" s="379"/>
      <c r="E202" s="369"/>
      <c r="F202" s="417"/>
      <c r="G202" s="381">
        <v>682.74512560907419</v>
      </c>
      <c r="H202" s="417"/>
      <c r="I202" s="196"/>
      <c r="J202" s="382">
        <f t="shared" si="140"/>
        <v>5.8768352852815271</v>
      </c>
      <c r="K202" s="196"/>
      <c r="L202" s="383">
        <f>'ECP2020'!G222</f>
        <v>4.5110297440400347</v>
      </c>
      <c r="M202" s="383">
        <f>'ECP2020'!I222</f>
        <v>0.78556590891795364</v>
      </c>
      <c r="N202" s="463"/>
      <c r="P202" s="356">
        <v>1</v>
      </c>
      <c r="Q202" s="355">
        <f t="shared" si="257"/>
        <v>682.74512560907419</v>
      </c>
      <c r="R202" s="386">
        <f t="shared" si="242"/>
        <v>5.8768352852815271</v>
      </c>
      <c r="S202" s="386">
        <f t="shared" si="252"/>
        <v>1.0234118847349181</v>
      </c>
      <c r="W202" s="355">
        <f t="shared" si="258"/>
        <v>0</v>
      </c>
      <c r="X202" s="386">
        <f t="shared" si="244"/>
        <v>0</v>
      </c>
      <c r="Y202" s="386">
        <f t="shared" si="253"/>
        <v>0</v>
      </c>
      <c r="AC202" s="355">
        <f t="shared" si="259"/>
        <v>0</v>
      </c>
      <c r="AD202" s="386">
        <f t="shared" si="246"/>
        <v>0</v>
      </c>
      <c r="AE202" s="386">
        <f t="shared" si="254"/>
        <v>0</v>
      </c>
      <c r="AI202" s="355">
        <f>AC202</f>
        <v>0</v>
      </c>
      <c r="AJ202" s="386">
        <f t="shared" si="248"/>
        <v>0</v>
      </c>
      <c r="AK202" s="386">
        <f t="shared" si="255"/>
        <v>0</v>
      </c>
      <c r="AM202" s="575"/>
      <c r="AO202" s="386">
        <f>AI202</f>
        <v>0</v>
      </c>
      <c r="AP202" s="386">
        <f t="shared" si="250"/>
        <v>0</v>
      </c>
      <c r="AQ202" s="386">
        <f t="shared" si="256"/>
        <v>0</v>
      </c>
    </row>
    <row r="203" spans="1:44" hidden="1" x14ac:dyDescent="0.3">
      <c r="B203" s="457"/>
      <c r="C203" s="379" t="s">
        <v>281</v>
      </c>
      <c r="D203" s="379"/>
      <c r="E203" s="369"/>
      <c r="F203" s="417"/>
      <c r="G203" s="381">
        <v>270.41912837487018</v>
      </c>
      <c r="H203" s="417"/>
      <c r="I203" s="196"/>
      <c r="J203" s="382">
        <f t="shared" si="140"/>
        <v>2.327674875790267</v>
      </c>
      <c r="K203" s="196"/>
      <c r="L203" s="383">
        <f>'ECP2020'!G223</f>
        <v>1.5721976103151898</v>
      </c>
      <c r="M203" s="383">
        <f>'ECP2020'!I223</f>
        <v>0.27378778567746143</v>
      </c>
      <c r="N203" s="463"/>
      <c r="P203" s="356">
        <v>1</v>
      </c>
      <c r="Q203" s="355">
        <f>G203*P203</f>
        <v>270.41912837487018</v>
      </c>
      <c r="R203" s="386">
        <f t="shared" si="242"/>
        <v>2.327674875790267</v>
      </c>
      <c r="S203" s="386">
        <f t="shared" si="252"/>
        <v>0.40534914048871745</v>
      </c>
      <c r="W203" s="355">
        <f t="shared" si="258"/>
        <v>0</v>
      </c>
      <c r="X203" s="386">
        <f t="shared" si="244"/>
        <v>0</v>
      </c>
      <c r="Y203" s="386">
        <f t="shared" si="253"/>
        <v>0</v>
      </c>
      <c r="AC203" s="355">
        <f t="shared" si="259"/>
        <v>0</v>
      </c>
      <c r="AD203" s="386">
        <f t="shared" si="246"/>
        <v>0</v>
      </c>
      <c r="AE203" s="386">
        <f t="shared" si="254"/>
        <v>0</v>
      </c>
      <c r="AI203" s="355">
        <f>AC203</f>
        <v>0</v>
      </c>
      <c r="AJ203" s="386">
        <f t="shared" si="248"/>
        <v>0</v>
      </c>
      <c r="AK203" s="386">
        <f t="shared" si="255"/>
        <v>0</v>
      </c>
      <c r="AM203" s="575"/>
      <c r="AO203" s="386">
        <f>AI203</f>
        <v>0</v>
      </c>
      <c r="AP203" s="386">
        <f t="shared" si="250"/>
        <v>0</v>
      </c>
      <c r="AQ203" s="386">
        <f t="shared" si="256"/>
        <v>0</v>
      </c>
    </row>
    <row r="204" spans="1:44" hidden="1" x14ac:dyDescent="0.3">
      <c r="B204" s="378"/>
      <c r="C204" s="495"/>
      <c r="D204" s="495"/>
      <c r="E204" s="417"/>
      <c r="F204" s="415" t="s">
        <v>63</v>
      </c>
      <c r="G204" s="496">
        <f>SUM(G199:G203)</f>
        <v>4059.2494296768332</v>
      </c>
      <c r="H204" s="518"/>
      <c r="J204" s="497">
        <f t="shared" si="140"/>
        <v>35.77122475717335</v>
      </c>
      <c r="L204" s="498">
        <f>SUM(L199:L203)</f>
        <v>41.651694410577434</v>
      </c>
      <c r="M204" s="498">
        <f>SUM(M199:M203)</f>
        <v>7.2533663119486009</v>
      </c>
      <c r="N204" s="499">
        <f>G204/$N$6</f>
        <v>2.0492209568392743E-2</v>
      </c>
      <c r="P204" s="396"/>
      <c r="Q204" s="397">
        <f>SUM(Q199:Q203)</f>
        <v>4155.7450829348518</v>
      </c>
      <c r="R204" s="398">
        <f t="shared" si="242"/>
        <v>35.77122475717335</v>
      </c>
      <c r="S204" s="398">
        <f t="shared" ref="S204:S205" si="260">Q204/($E$7/100)</f>
        <v>6.2293215261113817</v>
      </c>
      <c r="T204" s="399">
        <f>Q204/$T$6</f>
        <v>1.5958261107930111E-2</v>
      </c>
      <c r="V204" s="396"/>
      <c r="W204" s="397">
        <f>SUM(W199:W203)</f>
        <v>0</v>
      </c>
      <c r="X204" s="398">
        <f t="shared" si="244"/>
        <v>0</v>
      </c>
      <c r="Y204" s="398">
        <f t="shared" ref="Y204:Y205" si="261">W204/($E$7/100)</f>
        <v>0</v>
      </c>
      <c r="Z204" s="399" t="e">
        <f>W204/$Z$6</f>
        <v>#DIV/0!</v>
      </c>
      <c r="AB204" s="396"/>
      <c r="AC204" s="397">
        <f>SUM(AC199:AC203)</f>
        <v>0</v>
      </c>
      <c r="AD204" s="398">
        <f t="shared" si="246"/>
        <v>0</v>
      </c>
      <c r="AE204" s="398">
        <f t="shared" ref="AE204:AE205" si="262">AC204/($E$7/100)</f>
        <v>0</v>
      </c>
      <c r="AF204" s="399" t="e">
        <f>AC204/$AF$6</f>
        <v>#DIV/0!</v>
      </c>
      <c r="AH204" s="396"/>
      <c r="AI204" s="397">
        <f>SUM(AI199:AI203)</f>
        <v>0</v>
      </c>
      <c r="AJ204" s="398">
        <f t="shared" si="248"/>
        <v>0</v>
      </c>
      <c r="AK204" s="398">
        <f t="shared" ref="AK204:AK205" si="263">AI204/($E$7/100)</f>
        <v>0</v>
      </c>
      <c r="AL204" s="399" t="e">
        <f>AI204/$AL$6</f>
        <v>#DIV/0!</v>
      </c>
      <c r="AN204" s="396"/>
      <c r="AO204" s="398">
        <f>SUM(AO199:AO203)</f>
        <v>0</v>
      </c>
      <c r="AP204" s="398">
        <f t="shared" si="250"/>
        <v>0</v>
      </c>
      <c r="AQ204" s="398">
        <f t="shared" ref="AQ204:AQ205" si="264">AO204/($E$7/100)</f>
        <v>0</v>
      </c>
      <c r="AR204" s="399" t="e">
        <f>AO204/$AR$6</f>
        <v>#DIV/0!</v>
      </c>
    </row>
    <row r="205" spans="1:44" hidden="1" x14ac:dyDescent="0.3">
      <c r="B205" s="387"/>
      <c r="C205" s="388" t="s">
        <v>6</v>
      </c>
      <c r="D205" s="388"/>
      <c r="E205" s="450"/>
      <c r="F205" s="450"/>
      <c r="G205" s="391">
        <f>G168+G182+G196+G204</f>
        <v>47466.971043611222</v>
      </c>
      <c r="H205" s="451"/>
      <c r="J205" s="393">
        <f t="shared" si="140"/>
        <v>406.89535059105526</v>
      </c>
      <c r="L205" s="394">
        <v>405.5365508529585</v>
      </c>
      <c r="M205" s="394">
        <v>71.052698169846337</v>
      </c>
      <c r="N205" s="395">
        <f>G205/$N$6</f>
        <v>0.23962634843061381</v>
      </c>
      <c r="P205" s="396"/>
      <c r="Q205" s="397">
        <f>Q168+Q182+Q204+Q196</f>
        <v>47271.329510425465</v>
      </c>
      <c r="R205" s="398">
        <f t="shared" si="242"/>
        <v>406.89535059105526</v>
      </c>
      <c r="S205" s="398">
        <f t="shared" si="260"/>
        <v>70.858126427533293</v>
      </c>
      <c r="T205" s="399">
        <f>Q205/$T$6</f>
        <v>0.18152418018711219</v>
      </c>
      <c r="V205" s="396"/>
      <c r="W205" s="397">
        <f>W168+W182+W204+W196</f>
        <v>0</v>
      </c>
      <c r="X205" s="398">
        <f t="shared" si="244"/>
        <v>0</v>
      </c>
      <c r="Y205" s="398">
        <f t="shared" si="261"/>
        <v>0</v>
      </c>
      <c r="Z205" s="399" t="e">
        <f>W205/$Z$6</f>
        <v>#DIV/0!</v>
      </c>
      <c r="AB205" s="396"/>
      <c r="AC205" s="397">
        <f>AC168+AC182+AC204+AC196</f>
        <v>0</v>
      </c>
      <c r="AD205" s="398">
        <f t="shared" si="246"/>
        <v>0</v>
      </c>
      <c r="AE205" s="398">
        <f t="shared" si="262"/>
        <v>0</v>
      </c>
      <c r="AF205" s="399" t="e">
        <f>AC205/$AF$6</f>
        <v>#DIV/0!</v>
      </c>
      <c r="AH205" s="396"/>
      <c r="AI205" s="397">
        <f>AI168+AI182+AI204+AI196</f>
        <v>0</v>
      </c>
      <c r="AJ205" s="398">
        <f t="shared" si="248"/>
        <v>0</v>
      </c>
      <c r="AK205" s="398">
        <f t="shared" si="263"/>
        <v>0</v>
      </c>
      <c r="AL205" s="399" t="e">
        <f>AI205/$AL$6</f>
        <v>#DIV/0!</v>
      </c>
      <c r="AN205" s="396"/>
      <c r="AO205" s="398">
        <f>AO168+AO182+AO204+AO196</f>
        <v>0</v>
      </c>
      <c r="AP205" s="398">
        <f t="shared" si="250"/>
        <v>0</v>
      </c>
      <c r="AQ205" s="398">
        <f t="shared" si="264"/>
        <v>0</v>
      </c>
      <c r="AR205" s="399" t="e">
        <f>AO205/$AR$6</f>
        <v>#DIV/0!</v>
      </c>
    </row>
    <row r="206" spans="1:44" hidden="1" x14ac:dyDescent="0.3">
      <c r="C206" s="373"/>
      <c r="D206" s="373"/>
      <c r="E206" s="400"/>
      <c r="F206" s="188"/>
      <c r="G206" s="400"/>
      <c r="H206" s="519"/>
      <c r="J206" s="465"/>
      <c r="L206" s="400"/>
      <c r="M206" s="400"/>
      <c r="N206" s="466"/>
    </row>
    <row r="207" spans="1:44" hidden="1" x14ac:dyDescent="0.3">
      <c r="B207" s="357">
        <v>21</v>
      </c>
      <c r="C207" s="358" t="s">
        <v>55</v>
      </c>
      <c r="D207" s="358" t="s">
        <v>59</v>
      </c>
      <c r="E207" s="358" t="s">
        <v>4</v>
      </c>
      <c r="F207" s="358" t="s">
        <v>64</v>
      </c>
      <c r="G207" s="374" t="s">
        <v>61</v>
      </c>
      <c r="H207" s="422"/>
      <c r="J207" s="375" t="s">
        <v>80</v>
      </c>
      <c r="L207" s="376" t="s">
        <v>214</v>
      </c>
      <c r="M207" s="376" t="s">
        <v>291</v>
      </c>
      <c r="N207" s="377" t="s">
        <v>77</v>
      </c>
      <c r="Q207" s="376" t="s">
        <v>61</v>
      </c>
      <c r="R207" s="376" t="s">
        <v>214</v>
      </c>
      <c r="S207" s="376" t="s">
        <v>291</v>
      </c>
      <c r="T207" s="377" t="s">
        <v>77</v>
      </c>
      <c r="W207" s="376" t="s">
        <v>61</v>
      </c>
      <c r="X207" s="376" t="s">
        <v>214</v>
      </c>
      <c r="Y207" s="376" t="s">
        <v>291</v>
      </c>
      <c r="Z207" s="377" t="s">
        <v>77</v>
      </c>
      <c r="AC207" s="376" t="s">
        <v>61</v>
      </c>
      <c r="AD207" s="376" t="s">
        <v>214</v>
      </c>
      <c r="AE207" s="376" t="s">
        <v>291</v>
      </c>
      <c r="AF207" s="377" t="s">
        <v>77</v>
      </c>
      <c r="AI207" s="376" t="s">
        <v>61</v>
      </c>
      <c r="AJ207" s="376" t="s">
        <v>214</v>
      </c>
      <c r="AK207" s="376" t="s">
        <v>291</v>
      </c>
      <c r="AL207" s="377" t="s">
        <v>77</v>
      </c>
      <c r="AO207" s="376" t="s">
        <v>61</v>
      </c>
      <c r="AP207" s="376" t="s">
        <v>214</v>
      </c>
      <c r="AQ207" s="376" t="s">
        <v>291</v>
      </c>
      <c r="AR207" s="377" t="s">
        <v>77</v>
      </c>
    </row>
    <row r="208" spans="1:44" hidden="1" x14ac:dyDescent="0.3">
      <c r="A208" s="373"/>
      <c r="B208" s="404"/>
      <c r="C208" s="405" t="s">
        <v>55</v>
      </c>
      <c r="D208" s="520">
        <v>1.0474143890564924</v>
      </c>
      <c r="E208" s="475" t="s">
        <v>407</v>
      </c>
      <c r="F208" s="416"/>
      <c r="G208" s="408">
        <v>74200.88825296452</v>
      </c>
      <c r="H208" s="417"/>
      <c r="J208" s="382">
        <f t="shared" ref="J208:J211" si="265">IF($D$2=$L$2,L208,IF($D$2=$M$2,M208,IF($D$2=$N$2,N208,IF($D$2=$R$2,R208,IF($D$2=$S$2,S208,IF($D$2=$T$2,T208,IF($D$2=$X$2,X208,IF($D$2=$Y$2,Y208,IF($D$2=$Z$2,Z208,IF($D$2=$AD$2,AD208,IF($D$2=$AE$2,AE208,IF($D$2=$AF$2,AF208,IF($D$2=$AJ$2,AJ208,IF($D$2=$AK$2,AK208,IF($D$2=$AL$2,AL208,IF($D$2=$AP$2,AP208,IF($D$2=$AQ$2,AQ208,IF($D$2=$AR$2,AR208))))))))))))))))))</f>
        <v>656.90207652635468</v>
      </c>
      <c r="L208" s="383">
        <f>'ECP2020'!G245</f>
        <v>638.69573275274627</v>
      </c>
      <c r="M208" s="383">
        <f>'ECP2020'!I245</f>
        <v>111.22462548264605</v>
      </c>
      <c r="N208" s="384"/>
      <c r="P208" s="385">
        <v>1.028505504013844</v>
      </c>
      <c r="Q208" s="355">
        <f>G208*P208</f>
        <v>76316.021970890186</v>
      </c>
      <c r="R208" s="386">
        <f>Q208/$E$5</f>
        <v>656.90207652635468</v>
      </c>
      <c r="S208" s="386">
        <f>Q208/($E$7/100)</f>
        <v>114.39513949077998</v>
      </c>
      <c r="V208" s="385"/>
      <c r="W208" s="355">
        <f>G208*V208</f>
        <v>0</v>
      </c>
      <c r="X208" s="386">
        <f>W208/$E$5</f>
        <v>0</v>
      </c>
      <c r="Y208" s="386">
        <f>W208/($E$7/100)</f>
        <v>0</v>
      </c>
      <c r="AB208" s="385"/>
      <c r="AC208" s="355">
        <f>W208*AB208</f>
        <v>0</v>
      </c>
      <c r="AD208" s="386">
        <f>AC208/$E$5</f>
        <v>0</v>
      </c>
      <c r="AE208" s="386">
        <f>AC208/($E$7/100)</f>
        <v>0</v>
      </c>
      <c r="AH208" s="385"/>
      <c r="AI208" s="355">
        <f>AC208*AH208</f>
        <v>0</v>
      </c>
      <c r="AJ208" s="386">
        <f>AI208/$E$5</f>
        <v>0</v>
      </c>
      <c r="AK208" s="386">
        <f>AI208/($E$7/100)</f>
        <v>0</v>
      </c>
      <c r="AN208" s="385"/>
      <c r="AO208" s="355">
        <f>AI208*AN208</f>
        <v>0</v>
      </c>
      <c r="AP208" s="386">
        <f>AO208/$E$5</f>
        <v>0</v>
      </c>
      <c r="AQ208" s="386">
        <f>AO208/($E$7/100)</f>
        <v>0</v>
      </c>
    </row>
    <row r="209" spans="1:44" hidden="1" x14ac:dyDescent="0.3">
      <c r="B209" s="378"/>
      <c r="C209" s="521" t="s">
        <v>408</v>
      </c>
      <c r="D209" s="522">
        <v>3030.1381286449941</v>
      </c>
      <c r="E209" s="464" t="s">
        <v>409</v>
      </c>
      <c r="F209" s="369"/>
      <c r="G209" s="381"/>
      <c r="H209" s="417"/>
      <c r="I209" s="196"/>
      <c r="J209" s="382"/>
      <c r="K209" s="196"/>
      <c r="L209" s="523"/>
      <c r="M209" s="523"/>
      <c r="N209" s="524"/>
    </row>
    <row r="210" spans="1:44" hidden="1" x14ac:dyDescent="0.3">
      <c r="B210" s="378"/>
      <c r="C210" s="521" t="s">
        <v>410</v>
      </c>
      <c r="D210" s="522">
        <v>3173.810276771479</v>
      </c>
      <c r="E210" s="484" t="s">
        <v>62</v>
      </c>
      <c r="F210" s="364"/>
      <c r="G210" s="381"/>
      <c r="H210" s="417"/>
      <c r="I210" s="196"/>
      <c r="J210" s="382"/>
      <c r="K210" s="196"/>
      <c r="L210" s="383"/>
      <c r="M210" s="383"/>
      <c r="N210" s="384"/>
    </row>
    <row r="211" spans="1:44" hidden="1" x14ac:dyDescent="0.3">
      <c r="B211" s="387"/>
      <c r="C211" s="388" t="s">
        <v>6</v>
      </c>
      <c r="D211" s="388"/>
      <c r="E211" s="525"/>
      <c r="F211" s="525"/>
      <c r="G211" s="391">
        <f>G208</f>
        <v>74200.88825296452</v>
      </c>
      <c r="H211" s="420"/>
      <c r="J211" s="393">
        <f t="shared" si="265"/>
        <v>656.90207652635468</v>
      </c>
      <c r="L211" s="394">
        <f>L208</f>
        <v>638.69573275274627</v>
      </c>
      <c r="M211" s="394">
        <f>M208</f>
        <v>111.22462548264605</v>
      </c>
      <c r="N211" s="526"/>
      <c r="P211" s="396"/>
      <c r="Q211" s="397">
        <f>Q208</f>
        <v>76316.021970890186</v>
      </c>
      <c r="R211" s="398">
        <f>Q211/$E$5</f>
        <v>656.90207652635468</v>
      </c>
      <c r="S211" s="398">
        <f>Q211/($E$7/100)</f>
        <v>114.39513949077998</v>
      </c>
      <c r="T211" s="396"/>
      <c r="V211" s="396"/>
      <c r="W211" s="397">
        <f>W208</f>
        <v>0</v>
      </c>
      <c r="X211" s="398">
        <f>W211/$E$5</f>
        <v>0</v>
      </c>
      <c r="Y211" s="398">
        <f>W211/($E$7/100)</f>
        <v>0</v>
      </c>
      <c r="Z211" s="396"/>
      <c r="AB211" s="396"/>
      <c r="AC211" s="397">
        <f>AC208</f>
        <v>0</v>
      </c>
      <c r="AD211" s="398">
        <f>AC211/$E$5</f>
        <v>0</v>
      </c>
      <c r="AE211" s="398">
        <f>AC211/($E$7/100)</f>
        <v>0</v>
      </c>
      <c r="AF211" s="396"/>
      <c r="AH211" s="396"/>
      <c r="AI211" s="397">
        <f>AI208</f>
        <v>0</v>
      </c>
      <c r="AJ211" s="398">
        <f>AI211/$E$5</f>
        <v>0</v>
      </c>
      <c r="AK211" s="398">
        <f>AI211/($E$7/100)</f>
        <v>0</v>
      </c>
      <c r="AL211" s="396"/>
      <c r="AN211" s="396"/>
      <c r="AO211" s="397">
        <f>AO208</f>
        <v>0</v>
      </c>
      <c r="AP211" s="398">
        <f>AO211/$E$5</f>
        <v>0</v>
      </c>
      <c r="AQ211" s="398">
        <f>AO211/($E$7/100)</f>
        <v>0</v>
      </c>
      <c r="AR211" s="396"/>
    </row>
    <row r="212" spans="1:44" hidden="1" x14ac:dyDescent="0.3">
      <c r="A212" s="373"/>
      <c r="B212" s="400"/>
      <c r="C212" s="400"/>
      <c r="D212" s="400"/>
      <c r="E212" s="527"/>
      <c r="F212" s="527"/>
      <c r="G212" s="400"/>
      <c r="H212" s="421"/>
      <c r="J212" s="465"/>
      <c r="L212" s="400"/>
      <c r="M212" s="400"/>
      <c r="N212" s="466"/>
    </row>
    <row r="213" spans="1:44" hidden="1" x14ac:dyDescent="0.3">
      <c r="B213" s="357">
        <v>22</v>
      </c>
      <c r="C213" s="358" t="s">
        <v>172</v>
      </c>
      <c r="D213" s="358" t="s">
        <v>59</v>
      </c>
      <c r="E213" s="358" t="s">
        <v>4</v>
      </c>
      <c r="F213" s="358" t="s">
        <v>64</v>
      </c>
      <c r="G213" s="374" t="s">
        <v>61</v>
      </c>
      <c r="H213" s="422"/>
      <c r="J213" s="375" t="s">
        <v>80</v>
      </c>
      <c r="L213" s="376" t="s">
        <v>214</v>
      </c>
      <c r="M213" s="376" t="s">
        <v>291</v>
      </c>
      <c r="N213" s="377" t="s">
        <v>77</v>
      </c>
      <c r="Q213" s="376" t="s">
        <v>61</v>
      </c>
      <c r="R213" s="376" t="s">
        <v>214</v>
      </c>
      <c r="S213" s="376" t="s">
        <v>291</v>
      </c>
      <c r="T213" s="377" t="s">
        <v>77</v>
      </c>
      <c r="W213" s="376" t="s">
        <v>61</v>
      </c>
      <c r="X213" s="376" t="s">
        <v>214</v>
      </c>
      <c r="Y213" s="376" t="s">
        <v>291</v>
      </c>
      <c r="Z213" s="377" t="s">
        <v>77</v>
      </c>
      <c r="AC213" s="376" t="s">
        <v>61</v>
      </c>
      <c r="AD213" s="376" t="s">
        <v>214</v>
      </c>
      <c r="AE213" s="376" t="s">
        <v>291</v>
      </c>
      <c r="AF213" s="377" t="s">
        <v>77</v>
      </c>
      <c r="AI213" s="376" t="s">
        <v>61</v>
      </c>
      <c r="AJ213" s="376" t="s">
        <v>214</v>
      </c>
      <c r="AK213" s="376" t="s">
        <v>291</v>
      </c>
      <c r="AL213" s="377" t="s">
        <v>77</v>
      </c>
      <c r="AO213" s="376" t="s">
        <v>61</v>
      </c>
      <c r="AP213" s="376" t="s">
        <v>214</v>
      </c>
      <c r="AQ213" s="376" t="s">
        <v>291</v>
      </c>
      <c r="AR213" s="377" t="s">
        <v>77</v>
      </c>
    </row>
    <row r="214" spans="1:44" hidden="1" x14ac:dyDescent="0.3">
      <c r="A214" s="373"/>
      <c r="B214" s="404"/>
      <c r="C214" s="405" t="s">
        <v>40</v>
      </c>
      <c r="D214" s="405">
        <v>637.84827804195209</v>
      </c>
      <c r="E214" s="475" t="s">
        <v>62</v>
      </c>
      <c r="F214" s="416">
        <v>12.9</v>
      </c>
      <c r="G214" s="408">
        <v>8228.2427867411825</v>
      </c>
      <c r="H214" s="417"/>
      <c r="J214" s="382">
        <f t="shared" ref="J214:J217" si="266">IF($D$2=$L$2,L214,IF($D$2=$M$2,M214,IF($D$2=$N$2,N214,IF($D$2=$R$2,R214,IF($D$2=$S$2,S214,IF($D$2=$T$2,T214,IF($D$2=$X$2,X214,IF($D$2=$Y$2,Y214,IF($D$2=$Z$2,Z214,IF($D$2=$AD$2,AD214,IF($D$2=$AE$2,AE214,IF($D$2=$AF$2,AF214,IF($D$2=$AJ$2,AJ214,IF($D$2=$AK$2,AK214,IF($D$2=$AL$2,AL214,IF($D$2=$AP$2,AP214,IF($D$2=$AQ$2,AQ214,IF($D$2=$AR$2,AR214))))))))))))))))))</f>
        <v>73.406362668336556</v>
      </c>
      <c r="L214" s="383">
        <f>G214/$E$5</f>
        <v>70.82588469869421</v>
      </c>
      <c r="M214" s="383">
        <f>G214/$E$7</f>
        <v>0.12333858042447471</v>
      </c>
      <c r="N214" s="384"/>
      <c r="P214" s="385">
        <v>1.0364341085271318</v>
      </c>
      <c r="Q214" s="355">
        <f>G214*P214</f>
        <v>8528.0314774209</v>
      </c>
      <c r="R214" s="386">
        <f>Q214/$E$5</f>
        <v>73.406362668336556</v>
      </c>
      <c r="S214" s="386">
        <f>Q214/($E$7/100)</f>
        <v>12.783231164924238</v>
      </c>
      <c r="V214" s="385"/>
      <c r="W214" s="355">
        <f>G214*V214</f>
        <v>0</v>
      </c>
      <c r="X214" s="386">
        <f>W214/$E$5</f>
        <v>0</v>
      </c>
      <c r="Y214" s="386">
        <f>W214/($E$7/100)</f>
        <v>0</v>
      </c>
      <c r="AB214" s="385">
        <v>0</v>
      </c>
      <c r="AC214" s="355">
        <f>W214*AB214</f>
        <v>0</v>
      </c>
      <c r="AD214" s="386">
        <f>AC214/$E$5</f>
        <v>0</v>
      </c>
      <c r="AE214" s="386">
        <f>AC214/($E$7/100)</f>
        <v>0</v>
      </c>
      <c r="AH214" s="385"/>
      <c r="AI214" s="355">
        <f>AC214*AH214</f>
        <v>0</v>
      </c>
      <c r="AJ214" s="386">
        <f>AI214/$E$5</f>
        <v>0</v>
      </c>
      <c r="AK214" s="386">
        <f>AI214/($E$7/100)</f>
        <v>0</v>
      </c>
      <c r="AN214" s="385"/>
      <c r="AO214" s="355">
        <f>AI214*AN214</f>
        <v>0</v>
      </c>
      <c r="AP214" s="386">
        <f>AO214/$E$5</f>
        <v>0</v>
      </c>
      <c r="AQ214" s="386">
        <f>AO214/($E$7/100)</f>
        <v>0</v>
      </c>
    </row>
    <row r="215" spans="1:44" hidden="1" x14ac:dyDescent="0.3">
      <c r="B215" s="378"/>
      <c r="C215" s="521" t="s">
        <v>41</v>
      </c>
      <c r="D215" s="521">
        <v>204.2908496245629</v>
      </c>
      <c r="E215" s="464" t="s">
        <v>62</v>
      </c>
      <c r="F215" s="369">
        <v>15.801224780096319</v>
      </c>
      <c r="G215" s="381">
        <v>3228.0456354345743</v>
      </c>
      <c r="H215" s="417"/>
      <c r="I215" s="196"/>
      <c r="J215" s="382">
        <f t="shared" si="266"/>
        <v>28.798261641778751</v>
      </c>
      <c r="K215" s="196"/>
      <c r="L215" s="383">
        <f t="shared" ref="L215:L216" si="267">G215/$E$5</f>
        <v>27.785906894461171</v>
      </c>
      <c r="M215" s="383">
        <f t="shared" ref="M215:M216" si="268">G215/$E$7</f>
        <v>4.8387313857763209E-2</v>
      </c>
      <c r="N215" s="524"/>
      <c r="O215" s="196"/>
      <c r="P215" s="356" t="s">
        <v>415</v>
      </c>
      <c r="Q215" s="355">
        <f>G215*P214</f>
        <v>3345.6566004465317</v>
      </c>
      <c r="R215" s="386">
        <f>Q215/$E$5</f>
        <v>28.798261641778751</v>
      </c>
      <c r="S215" s="386">
        <f>Q215/($E$7/100)</f>
        <v>5.0150262502193339</v>
      </c>
      <c r="V215" s="356" t="s">
        <v>177</v>
      </c>
      <c r="W215" s="355">
        <f>G215*V214</f>
        <v>0</v>
      </c>
      <c r="X215" s="386">
        <f>W215/$E$5</f>
        <v>0</v>
      </c>
      <c r="Y215" s="386">
        <f>W215/($E$7/100)</f>
        <v>0</v>
      </c>
      <c r="AB215" s="356">
        <v>0</v>
      </c>
      <c r="AC215" s="355">
        <f>W215*AB214</f>
        <v>0</v>
      </c>
      <c r="AD215" s="386">
        <f>AC215/$E$5</f>
        <v>0</v>
      </c>
      <c r="AE215" s="386">
        <f>AC215/($E$7/100)</f>
        <v>0</v>
      </c>
      <c r="AH215" s="356" t="s">
        <v>179</v>
      </c>
      <c r="AI215" s="355">
        <f>AC215*AH214</f>
        <v>0</v>
      </c>
      <c r="AJ215" s="386">
        <f>AI215/$E$5</f>
        <v>0</v>
      </c>
      <c r="AK215" s="386">
        <f>AI215/($E$7/100)</f>
        <v>0</v>
      </c>
      <c r="AN215" s="356" t="s">
        <v>178</v>
      </c>
      <c r="AO215" s="355">
        <f>AI215*AN214</f>
        <v>0</v>
      </c>
      <c r="AP215" s="386">
        <f>AO215/$E$5</f>
        <v>0</v>
      </c>
      <c r="AQ215" s="386">
        <f>AO215/($E$7/100)</f>
        <v>0</v>
      </c>
    </row>
    <row r="216" spans="1:44" hidden="1" x14ac:dyDescent="0.3">
      <c r="B216" s="378"/>
      <c r="C216" s="521" t="s">
        <v>42</v>
      </c>
      <c r="D216" s="521">
        <v>41.110215368840507</v>
      </c>
      <c r="E216" s="484" t="s">
        <v>62</v>
      </c>
      <c r="F216" s="428">
        <v>19.161129772800667</v>
      </c>
      <c r="G216" s="381">
        <v>787.71817167013739</v>
      </c>
      <c r="H216" s="417"/>
      <c r="I216" s="196"/>
      <c r="J216" s="382">
        <f t="shared" si="266"/>
        <v>7.0274452624602564</v>
      </c>
      <c r="K216" s="196"/>
      <c r="L216" s="383">
        <f t="shared" si="267"/>
        <v>6.7804071717081005</v>
      </c>
      <c r="M216" s="383">
        <f t="shared" si="268"/>
        <v>1.180762935494716E-2</v>
      </c>
      <c r="N216" s="384"/>
      <c r="O216" s="196"/>
      <c r="P216" s="356" t="s">
        <v>415</v>
      </c>
      <c r="Q216" s="355">
        <f>G216*P214</f>
        <v>816.41798102556106</v>
      </c>
      <c r="R216" s="386">
        <f>Q216/$E$5</f>
        <v>7.0274452624602564</v>
      </c>
      <c r="S216" s="386">
        <f>Q216/($E$7/100)</f>
        <v>1.2237829804313454</v>
      </c>
      <c r="V216" s="356" t="s">
        <v>177</v>
      </c>
      <c r="W216" s="355">
        <f>G216*V214</f>
        <v>0</v>
      </c>
      <c r="X216" s="386">
        <f>W216/$E$5</f>
        <v>0</v>
      </c>
      <c r="Y216" s="386">
        <f>W216/($E$7/100)</f>
        <v>0</v>
      </c>
      <c r="AB216" s="356">
        <v>0</v>
      </c>
      <c r="AC216" s="355">
        <f>W216*AB214</f>
        <v>0</v>
      </c>
      <c r="AD216" s="386">
        <f>AC216/$E$5</f>
        <v>0</v>
      </c>
      <c r="AE216" s="386">
        <f>AC216/($E$7/100)</f>
        <v>0</v>
      </c>
      <c r="AH216" s="356" t="s">
        <v>179</v>
      </c>
      <c r="AI216" s="355">
        <f>AC216*AH214</f>
        <v>0</v>
      </c>
      <c r="AJ216" s="386">
        <f>AI216/$E$5</f>
        <v>0</v>
      </c>
      <c r="AK216" s="386">
        <f>AI216/($E$7/100)</f>
        <v>0</v>
      </c>
      <c r="AN216" s="356" t="s">
        <v>178</v>
      </c>
      <c r="AO216" s="355">
        <f>AI216*AN214</f>
        <v>0</v>
      </c>
      <c r="AP216" s="386">
        <f>AO216/$E$5</f>
        <v>0</v>
      </c>
      <c r="AQ216" s="386">
        <f>AO216/($E$7/100)</f>
        <v>0</v>
      </c>
    </row>
    <row r="217" spans="1:44" hidden="1" x14ac:dyDescent="0.3">
      <c r="B217" s="387"/>
      <c r="C217" s="388" t="s">
        <v>6</v>
      </c>
      <c r="D217" s="388"/>
      <c r="E217" s="525"/>
      <c r="F217" s="525"/>
      <c r="G217" s="391">
        <f>SUM(G214:G216)</f>
        <v>12244.006593845894</v>
      </c>
      <c r="H217" s="420"/>
      <c r="J217" s="393">
        <f t="shared" si="266"/>
        <v>109.23206957257555</v>
      </c>
      <c r="L217" s="394">
        <f>SUM(L214:L216)</f>
        <v>105.39219876486348</v>
      </c>
      <c r="M217" s="394">
        <f>SUM(M214:M216)</f>
        <v>0.18353352363718509</v>
      </c>
      <c r="N217" s="526"/>
      <c r="O217" s="196"/>
      <c r="P217" s="396"/>
      <c r="Q217" s="397">
        <f>SUM(Q214:Q216)</f>
        <v>12690.106058892992</v>
      </c>
      <c r="R217" s="398">
        <f>Q217/$E$5</f>
        <v>109.23206957257555</v>
      </c>
      <c r="S217" s="398">
        <f>Q217/($E$7/100)</f>
        <v>19.022040395574919</v>
      </c>
      <c r="T217" s="396"/>
      <c r="V217" s="396"/>
      <c r="W217" s="397">
        <f>SUM(W214:W216)</f>
        <v>0</v>
      </c>
      <c r="X217" s="398">
        <f>W217/$E$5</f>
        <v>0</v>
      </c>
      <c r="Y217" s="398">
        <f>W217/($E$7/100)</f>
        <v>0</v>
      </c>
      <c r="Z217" s="396"/>
      <c r="AB217" s="396"/>
      <c r="AC217" s="397">
        <f>SUM(AC214:AC216)</f>
        <v>0</v>
      </c>
      <c r="AD217" s="398">
        <f>AC217/$E$5</f>
        <v>0</v>
      </c>
      <c r="AE217" s="398">
        <f>AC217/($E$7/100)</f>
        <v>0</v>
      </c>
      <c r="AF217" s="396"/>
      <c r="AH217" s="396"/>
      <c r="AI217" s="397">
        <f>SUM(AI214:AI216)</f>
        <v>0</v>
      </c>
      <c r="AJ217" s="398">
        <f>AI217/$E$5</f>
        <v>0</v>
      </c>
      <c r="AK217" s="398">
        <f>AI217/($E$7/100)</f>
        <v>0</v>
      </c>
      <c r="AL217" s="396"/>
      <c r="AN217" s="396"/>
      <c r="AO217" s="397">
        <f>SUM(AO214:AO216)</f>
        <v>0</v>
      </c>
      <c r="AP217" s="398">
        <f>AO217/$E$5</f>
        <v>0</v>
      </c>
      <c r="AQ217" s="398">
        <f>AO217/($E$7/100)</f>
        <v>0</v>
      </c>
      <c r="AR217" s="396"/>
    </row>
    <row r="218" spans="1:44" hidden="1" x14ac:dyDescent="0.3">
      <c r="A218" s="373"/>
      <c r="B218" s="400"/>
      <c r="C218" s="400"/>
      <c r="D218" s="400"/>
      <c r="E218" s="527"/>
      <c r="F218" s="527"/>
      <c r="G218" s="400"/>
      <c r="H218" s="421"/>
      <c r="J218" s="465"/>
      <c r="L218" s="400"/>
      <c r="M218" s="400"/>
      <c r="N218" s="466"/>
      <c r="O218" s="196"/>
    </row>
    <row r="219" spans="1:44" hidden="1" x14ac:dyDescent="0.3">
      <c r="B219" s="357">
        <v>23</v>
      </c>
      <c r="C219" s="358" t="s">
        <v>173</v>
      </c>
      <c r="D219" s="358" t="s">
        <v>59</v>
      </c>
      <c r="E219" s="358" t="s">
        <v>4</v>
      </c>
      <c r="F219" s="358" t="s">
        <v>64</v>
      </c>
      <c r="G219" s="374" t="s">
        <v>61</v>
      </c>
      <c r="H219" s="422"/>
      <c r="J219" s="375" t="s">
        <v>80</v>
      </c>
      <c r="L219" s="376" t="s">
        <v>214</v>
      </c>
      <c r="M219" s="376" t="s">
        <v>291</v>
      </c>
      <c r="N219" s="377" t="s">
        <v>77</v>
      </c>
      <c r="O219" s="196"/>
      <c r="Q219" s="376" t="s">
        <v>61</v>
      </c>
      <c r="R219" s="376" t="s">
        <v>214</v>
      </c>
      <c r="S219" s="376" t="s">
        <v>291</v>
      </c>
      <c r="T219" s="377" t="s">
        <v>77</v>
      </c>
      <c r="W219" s="376" t="s">
        <v>61</v>
      </c>
      <c r="X219" s="376" t="s">
        <v>214</v>
      </c>
      <c r="Y219" s="376" t="s">
        <v>291</v>
      </c>
      <c r="Z219" s="377" t="s">
        <v>77</v>
      </c>
      <c r="AC219" s="376" t="s">
        <v>61</v>
      </c>
      <c r="AD219" s="376" t="s">
        <v>214</v>
      </c>
      <c r="AE219" s="376" t="s">
        <v>291</v>
      </c>
      <c r="AF219" s="377" t="s">
        <v>77</v>
      </c>
      <c r="AI219" s="376" t="s">
        <v>61</v>
      </c>
      <c r="AJ219" s="376" t="s">
        <v>214</v>
      </c>
      <c r="AK219" s="376" t="s">
        <v>291</v>
      </c>
      <c r="AL219" s="377" t="s">
        <v>77</v>
      </c>
      <c r="AO219" s="376" t="s">
        <v>61</v>
      </c>
      <c r="AP219" s="376" t="s">
        <v>214</v>
      </c>
      <c r="AQ219" s="376" t="s">
        <v>291</v>
      </c>
      <c r="AR219" s="377" t="s">
        <v>77</v>
      </c>
    </row>
    <row r="220" spans="1:44" hidden="1" x14ac:dyDescent="0.3">
      <c r="A220" s="373"/>
      <c r="B220" s="404"/>
      <c r="C220" s="405" t="s">
        <v>21</v>
      </c>
      <c r="D220" s="405">
        <v>290.1108198329307</v>
      </c>
      <c r="E220" s="475" t="s">
        <v>62</v>
      </c>
      <c r="F220" s="416">
        <v>19.161129772800667</v>
      </c>
      <c r="G220" s="408">
        <v>5558.8510673123783</v>
      </c>
      <c r="H220" s="417"/>
      <c r="J220" s="382">
        <f t="shared" ref="J220:J221" si="269">IF($D$2=$L$2,L220,IF($D$2=$M$2,M220,IF($D$2=$N$2,N220,IF($D$2=$R$2,R220,IF($D$2=$S$2,S220,IF($D$2=$T$2,T220,IF($D$2=$X$2,X220,IF($D$2=$Y$2,Y220,IF($D$2=$Z$2,Z220,IF($D$2=$AD$2,AD220,IF($D$2=$AE$2,AE220,IF($D$2=$AF$2,AF220,IF($D$2=$AJ$2,AJ220,IF($D$2=$AK$2,AK220,IF($D$2=$AL$2,AL220,IF($D$2=$AP$2,AP220,IF($D$2=$AQ$2,AQ220,IF($D$2=$AR$2,AR220))))))))))))))))))</f>
        <v>49.592002574830865</v>
      </c>
      <c r="L220" s="383">
        <f>G220/E5</f>
        <v>47.848678624930301</v>
      </c>
      <c r="M220" s="383">
        <f>G220/E7</f>
        <v>8.3325300091798435E-2</v>
      </c>
      <c r="N220" s="384"/>
      <c r="O220" s="196"/>
      <c r="P220" s="356" t="s">
        <v>415</v>
      </c>
      <c r="Q220" s="355">
        <f>G220*P214</f>
        <v>5761.382850385</v>
      </c>
      <c r="R220" s="386">
        <f>Q220/$E$5</f>
        <v>49.592002574830865</v>
      </c>
      <c r="S220" s="386">
        <f>Q220/($E$7/100)</f>
        <v>8.6361183118398834</v>
      </c>
      <c r="V220" s="356" t="s">
        <v>177</v>
      </c>
      <c r="W220" s="355">
        <f>G220*V214</f>
        <v>0</v>
      </c>
      <c r="X220" s="386">
        <f>W220/$E$5</f>
        <v>0</v>
      </c>
      <c r="Y220" s="386">
        <f>W220/($E$7/100)</f>
        <v>0</v>
      </c>
      <c r="AB220" s="356">
        <v>0</v>
      </c>
      <c r="AC220" s="355">
        <f>W220*AB214</f>
        <v>0</v>
      </c>
      <c r="AD220" s="386">
        <f>AC220/$E$5</f>
        <v>0</v>
      </c>
      <c r="AE220" s="386">
        <f>AC220/($E$7/100)</f>
        <v>0</v>
      </c>
      <c r="AH220" s="356" t="s">
        <v>179</v>
      </c>
      <c r="AI220" s="355">
        <f>AC220*AH214</f>
        <v>0</v>
      </c>
      <c r="AJ220" s="386">
        <f>AI220/$E$5</f>
        <v>0</v>
      </c>
      <c r="AK220" s="386">
        <f>AI220/($E$7/100)</f>
        <v>0</v>
      </c>
      <c r="AN220" s="356" t="s">
        <v>178</v>
      </c>
      <c r="AO220" s="355">
        <f>AI220*AN214</f>
        <v>0</v>
      </c>
      <c r="AP220" s="386">
        <f>AO220/$E$5</f>
        <v>0</v>
      </c>
      <c r="AQ220" s="386">
        <f>AO220/($E$7/100)</f>
        <v>0</v>
      </c>
    </row>
    <row r="221" spans="1:44" hidden="1" x14ac:dyDescent="0.3">
      <c r="B221" s="387"/>
      <c r="C221" s="388" t="s">
        <v>6</v>
      </c>
      <c r="D221" s="388"/>
      <c r="E221" s="525"/>
      <c r="F221" s="525"/>
      <c r="G221" s="391">
        <f>G220</f>
        <v>5558.8510673123783</v>
      </c>
      <c r="H221" s="420"/>
      <c r="J221" s="393">
        <f t="shared" si="269"/>
        <v>49.592002574830865</v>
      </c>
      <c r="L221" s="394">
        <f>L220</f>
        <v>47.848678624930301</v>
      </c>
      <c r="M221" s="394">
        <f>M220</f>
        <v>8.3325300091798435E-2</v>
      </c>
      <c r="N221" s="526"/>
      <c r="O221" s="196"/>
      <c r="P221" s="396"/>
      <c r="Q221" s="397">
        <f>Q220</f>
        <v>5761.382850385</v>
      </c>
      <c r="R221" s="398">
        <f>Q221/$E$5</f>
        <v>49.592002574830865</v>
      </c>
      <c r="S221" s="398">
        <f>Q221/($E$7/100)</f>
        <v>8.6361183118398834</v>
      </c>
      <c r="T221" s="396"/>
      <c r="V221" s="396"/>
      <c r="W221" s="397">
        <f>W220</f>
        <v>0</v>
      </c>
      <c r="X221" s="398">
        <f>W221/$E$5</f>
        <v>0</v>
      </c>
      <c r="Y221" s="398">
        <f>W221/($E$7/100)</f>
        <v>0</v>
      </c>
      <c r="Z221" s="396"/>
      <c r="AB221" s="396"/>
      <c r="AC221" s="397">
        <f>AC220</f>
        <v>0</v>
      </c>
      <c r="AD221" s="398">
        <f>AC221/$E$5</f>
        <v>0</v>
      </c>
      <c r="AE221" s="398">
        <f>AC221/($E$7/100)</f>
        <v>0</v>
      </c>
      <c r="AF221" s="396"/>
      <c r="AH221" s="396"/>
      <c r="AI221" s="397">
        <f>AI220</f>
        <v>0</v>
      </c>
      <c r="AJ221" s="398">
        <f>AI221/$E$5</f>
        <v>0</v>
      </c>
      <c r="AK221" s="398">
        <f>AI221/($E$7/100)</f>
        <v>0</v>
      </c>
      <c r="AL221" s="396"/>
      <c r="AN221" s="396"/>
      <c r="AO221" s="397">
        <f>AO220</f>
        <v>0</v>
      </c>
      <c r="AP221" s="398">
        <f>AO221/$E$5</f>
        <v>0</v>
      </c>
      <c r="AQ221" s="398">
        <f>AO221/($E$7/100)</f>
        <v>0</v>
      </c>
      <c r="AR221" s="396"/>
    </row>
    <row r="222" spans="1:44" hidden="1" x14ac:dyDescent="0.3">
      <c r="A222" s="373"/>
      <c r="B222" s="400"/>
      <c r="C222" s="400"/>
      <c r="D222" s="400"/>
      <c r="E222" s="527"/>
      <c r="F222" s="527"/>
      <c r="G222" s="400"/>
      <c r="H222" s="421"/>
      <c r="J222" s="465"/>
      <c r="L222" s="400"/>
      <c r="M222" s="400"/>
      <c r="N222" s="466"/>
    </row>
    <row r="223" spans="1:44" hidden="1" x14ac:dyDescent="0.3">
      <c r="B223" s="357">
        <v>24</v>
      </c>
      <c r="C223" s="358" t="s">
        <v>56</v>
      </c>
      <c r="D223" s="358" t="s">
        <v>67</v>
      </c>
      <c r="E223" s="358"/>
      <c r="F223" s="358" t="s">
        <v>65</v>
      </c>
      <c r="G223" s="374" t="s">
        <v>61</v>
      </c>
      <c r="H223" s="422"/>
      <c r="J223" s="375" t="s">
        <v>80</v>
      </c>
      <c r="L223" s="376" t="s">
        <v>214</v>
      </c>
      <c r="M223" s="376" t="s">
        <v>291</v>
      </c>
      <c r="N223" s="377" t="s">
        <v>77</v>
      </c>
      <c r="Q223" s="376" t="s">
        <v>61</v>
      </c>
      <c r="R223" s="376" t="s">
        <v>214</v>
      </c>
      <c r="S223" s="376" t="s">
        <v>291</v>
      </c>
      <c r="T223" s="377" t="s">
        <v>77</v>
      </c>
      <c r="W223" s="376" t="s">
        <v>61</v>
      </c>
      <c r="X223" s="376" t="s">
        <v>214</v>
      </c>
      <c r="Y223" s="376" t="s">
        <v>291</v>
      </c>
      <c r="Z223" s="377" t="s">
        <v>77</v>
      </c>
      <c r="AC223" s="376" t="s">
        <v>61</v>
      </c>
      <c r="AD223" s="376" t="s">
        <v>214</v>
      </c>
      <c r="AE223" s="376" t="s">
        <v>291</v>
      </c>
      <c r="AF223" s="377" t="s">
        <v>77</v>
      </c>
      <c r="AI223" s="376" t="s">
        <v>61</v>
      </c>
      <c r="AJ223" s="376" t="s">
        <v>214</v>
      </c>
      <c r="AK223" s="376" t="s">
        <v>291</v>
      </c>
      <c r="AL223" s="377" t="s">
        <v>77</v>
      </c>
      <c r="AO223" s="376" t="s">
        <v>61</v>
      </c>
      <c r="AP223" s="376" t="s">
        <v>214</v>
      </c>
      <c r="AQ223" s="376" t="s">
        <v>291</v>
      </c>
      <c r="AR223" s="377" t="s">
        <v>77</v>
      </c>
    </row>
    <row r="224" spans="1:44" hidden="1" x14ac:dyDescent="0.3">
      <c r="B224" s="404"/>
      <c r="C224" s="405" t="s">
        <v>57</v>
      </c>
      <c r="D224" s="406">
        <v>553981.29044773686</v>
      </c>
      <c r="F224" s="528">
        <v>1.5100000000000006E-2</v>
      </c>
      <c r="G224" s="425">
        <v>8365.1174857608294</v>
      </c>
      <c r="H224" s="417"/>
      <c r="J224" s="382">
        <f t="shared" ref="J224:J225" si="270">IF($D$2=$L$2,L224,IF($D$2=$M$2,M224,IF($D$2=$N$2,N224,IF($D$2=$R$2,R224,IF($D$2=$S$2,S224,IF($D$2=$T$2,T224,IF($D$2=$X$2,X224,IF($D$2=$Y$2,Y224,IF($D$2=$Z$2,Z224,IF($D$2=$AD$2,AD224,IF($D$2=$AE$2,AE224,IF($D$2=$AF$2,AF224,IF($D$2=$AJ$2,AJ224,IF($D$2=$AK$2,AK224,IF($D$2=$AL$2,AL224,IF($D$2=$AP$2,AP224,IF($D$2=$AQ$2,AQ224,IF($D$2=$AR$2,AR224))))))))))))))))))</f>
        <v>92.985369097438209</v>
      </c>
      <c r="L224" s="383">
        <f>'ECP2020'!G250</f>
        <v>72.004055044682914</v>
      </c>
      <c r="M224" s="383">
        <f>'ECP2020'!I250</f>
        <v>12.539028593568215</v>
      </c>
      <c r="N224" s="384"/>
      <c r="O224" s="196"/>
      <c r="P224" s="619">
        <v>1.2913907284768211</v>
      </c>
      <c r="Q224" s="620">
        <f>G224*P224</f>
        <v>10802.635163730873</v>
      </c>
      <c r="R224" s="386">
        <f>Q224/$E$5</f>
        <v>92.985369097438209</v>
      </c>
      <c r="S224" s="386">
        <f>Q224/($E$7/100)</f>
        <v>16.19278526983976</v>
      </c>
      <c r="V224" s="529"/>
      <c r="W224" s="355">
        <f>$D$224*V224</f>
        <v>0</v>
      </c>
      <c r="X224" s="386">
        <f>W224/$E$5</f>
        <v>0</v>
      </c>
      <c r="Y224" s="386">
        <f>W224/($E$7/100)</f>
        <v>0</v>
      </c>
      <c r="AB224" s="529"/>
      <c r="AC224" s="355">
        <f>$D$224*AB224</f>
        <v>0</v>
      </c>
      <c r="AD224" s="386">
        <f>AC224/$E$5</f>
        <v>0</v>
      </c>
      <c r="AE224" s="386">
        <f>AC224/($E$7/100)</f>
        <v>0</v>
      </c>
      <c r="AH224" s="529"/>
      <c r="AI224" s="355">
        <f>$D$224*AH224</f>
        <v>0</v>
      </c>
      <c r="AJ224" s="386">
        <f>AI224/$E$5</f>
        <v>0</v>
      </c>
      <c r="AK224" s="386">
        <f>AI224/($E$7/100)</f>
        <v>0</v>
      </c>
      <c r="AN224" s="529"/>
      <c r="AO224" s="355">
        <f>$D$224*AN224</f>
        <v>0</v>
      </c>
      <c r="AP224" s="386">
        <f>AO224/$E$5</f>
        <v>0</v>
      </c>
      <c r="AQ224" s="386">
        <f>AO224/($E$7/100)</f>
        <v>0</v>
      </c>
    </row>
    <row r="225" spans="1:44" hidden="1" x14ac:dyDescent="0.3">
      <c r="B225" s="387"/>
      <c r="C225" s="388" t="s">
        <v>6</v>
      </c>
      <c r="D225" s="388"/>
      <c r="E225" s="525"/>
      <c r="F225" s="525"/>
      <c r="G225" s="391">
        <f>G224</f>
        <v>8365.1174857608294</v>
      </c>
      <c r="H225" s="420"/>
      <c r="J225" s="393">
        <f t="shared" si="270"/>
        <v>92.985369097438209</v>
      </c>
      <c r="L225" s="394">
        <f>L224</f>
        <v>72.004055044682914</v>
      </c>
      <c r="M225" s="394">
        <f>M224</f>
        <v>12.539028593568215</v>
      </c>
      <c r="N225" s="526"/>
      <c r="P225" s="396"/>
      <c r="Q225" s="397">
        <f>Q224</f>
        <v>10802.635163730873</v>
      </c>
      <c r="R225" s="398">
        <f>Q225/$E$5</f>
        <v>92.985369097438209</v>
      </c>
      <c r="S225" s="398">
        <f>Q225/($E$7/100)</f>
        <v>16.19278526983976</v>
      </c>
      <c r="T225" s="396"/>
      <c r="V225" s="396"/>
      <c r="W225" s="397">
        <f>W224</f>
        <v>0</v>
      </c>
      <c r="X225" s="398">
        <f>W225/$E$5</f>
        <v>0</v>
      </c>
      <c r="Y225" s="398">
        <f>W225/($E$7/100)</f>
        <v>0</v>
      </c>
      <c r="Z225" s="396"/>
      <c r="AB225" s="396"/>
      <c r="AC225" s="397">
        <f>AC224</f>
        <v>0</v>
      </c>
      <c r="AD225" s="398">
        <f>AC225/$E$5</f>
        <v>0</v>
      </c>
      <c r="AE225" s="398">
        <f>AC225/($E$7/100)</f>
        <v>0</v>
      </c>
      <c r="AF225" s="396"/>
      <c r="AH225" s="396"/>
      <c r="AI225" s="397">
        <f>AI224</f>
        <v>0</v>
      </c>
      <c r="AJ225" s="398">
        <f>AI225/$E$5</f>
        <v>0</v>
      </c>
      <c r="AK225" s="398">
        <f>AI225/($E$7/100)</f>
        <v>0</v>
      </c>
      <c r="AL225" s="396"/>
      <c r="AN225" s="396"/>
      <c r="AO225" s="397">
        <f>AO224</f>
        <v>0</v>
      </c>
      <c r="AP225" s="398">
        <f>AO225/$E$5</f>
        <v>0</v>
      </c>
      <c r="AQ225" s="398">
        <f>AO225/($E$7/100)</f>
        <v>0</v>
      </c>
      <c r="AR225" s="396"/>
    </row>
    <row r="226" spans="1:44" hidden="1" x14ac:dyDescent="0.3">
      <c r="B226" s="400"/>
      <c r="C226" s="400"/>
      <c r="D226" s="400"/>
      <c r="E226" s="530"/>
      <c r="F226" s="530"/>
      <c r="G226" s="400"/>
      <c r="H226" s="421"/>
      <c r="J226" s="465"/>
      <c r="L226" s="400"/>
      <c r="M226" s="400"/>
      <c r="N226" s="466"/>
    </row>
    <row r="227" spans="1:44" hidden="1" x14ac:dyDescent="0.3">
      <c r="B227" s="357">
        <v>26</v>
      </c>
      <c r="C227" s="358" t="s">
        <v>58</v>
      </c>
      <c r="D227" s="358" t="s">
        <v>59</v>
      </c>
      <c r="E227" s="358" t="s">
        <v>413</v>
      </c>
      <c r="F227" s="358" t="s">
        <v>411</v>
      </c>
      <c r="G227" s="374" t="s">
        <v>61</v>
      </c>
      <c r="H227" s="422"/>
      <c r="J227" s="375" t="s">
        <v>80</v>
      </c>
      <c r="L227" s="376" t="s">
        <v>214</v>
      </c>
      <c r="M227" s="376" t="s">
        <v>291</v>
      </c>
      <c r="N227" s="377" t="s">
        <v>77</v>
      </c>
      <c r="Q227" s="376" t="s">
        <v>61</v>
      </c>
      <c r="R227" s="376" t="s">
        <v>214</v>
      </c>
      <c r="S227" s="376" t="s">
        <v>291</v>
      </c>
      <c r="T227" s="377" t="s">
        <v>77</v>
      </c>
      <c r="W227" s="376" t="s">
        <v>61</v>
      </c>
      <c r="X227" s="376" t="s">
        <v>214</v>
      </c>
      <c r="Y227" s="376" t="s">
        <v>291</v>
      </c>
      <c r="Z227" s="377" t="s">
        <v>77</v>
      </c>
      <c r="AC227" s="376" t="s">
        <v>61</v>
      </c>
      <c r="AD227" s="376" t="s">
        <v>214</v>
      </c>
      <c r="AE227" s="376" t="s">
        <v>291</v>
      </c>
      <c r="AF227" s="377" t="s">
        <v>77</v>
      </c>
      <c r="AI227" s="376" t="s">
        <v>61</v>
      </c>
      <c r="AJ227" s="376" t="s">
        <v>214</v>
      </c>
      <c r="AK227" s="376" t="s">
        <v>291</v>
      </c>
      <c r="AL227" s="377" t="s">
        <v>77</v>
      </c>
      <c r="AO227" s="376" t="s">
        <v>61</v>
      </c>
      <c r="AP227" s="376" t="s">
        <v>214</v>
      </c>
      <c r="AQ227" s="376" t="s">
        <v>291</v>
      </c>
      <c r="AR227" s="377" t="s">
        <v>77</v>
      </c>
    </row>
    <row r="228" spans="1:44" hidden="1" x14ac:dyDescent="0.3">
      <c r="B228" s="404"/>
      <c r="C228" s="405" t="s">
        <v>286</v>
      </c>
      <c r="D228" s="599">
        <v>43.139260278306438</v>
      </c>
      <c r="E228" s="455">
        <v>29890.904969235628</v>
      </c>
      <c r="F228" s="598">
        <v>692.89331287553284</v>
      </c>
      <c r="G228" s="408">
        <v>50374.4026980579</v>
      </c>
      <c r="H228" s="417"/>
      <c r="J228" s="468">
        <f>IF($D$2=$L$2,L228,IF($D$2=$M$2,M228,IF($D$2=$N$2,N228,IF($D$2=$R$2,R228,IF($D$2=$S$2,S228,IF($D$2=$T$2,T228,IF($D$2=$X$2,X228,IF($D$2=$Y$2,Y228,IF($D$2=$Z$2,Z228,IF($D$2=$AD$2,AD228,IF($D$2=$AE$2,AE228,IF($D$2=$AF$2,AF228,IF($D$2=$AJ$2,AJ228,IF($D$2=$AK$2,AK228,IF($D$2=$AL$2,AL228,IF($D$2=$AP$2,AP228,IF($D$2=$AQ$2,AQ228,IF($D$2=$AR$2,AR228))))))))))))))))))</f>
        <v>433.60553762552263</v>
      </c>
      <c r="L228" s="430">
        <f>'ECP2020'!G254</f>
        <v>433.60553762552263</v>
      </c>
      <c r="M228" s="430">
        <f>'ECP2020'!I254</f>
        <v>75.5095283347856</v>
      </c>
      <c r="N228" s="384"/>
      <c r="P228" s="469">
        <v>1</v>
      </c>
      <c r="Q228" s="355">
        <f>$G228*P228</f>
        <v>50374.4026980579</v>
      </c>
      <c r="R228" s="386">
        <f>Q228/$E$5</f>
        <v>433.60553762552263</v>
      </c>
      <c r="S228" s="386">
        <f>Q228/($E$7/100)</f>
        <v>75.509528334785657</v>
      </c>
      <c r="V228" s="469"/>
      <c r="W228" s="355">
        <f>$E228*V228</f>
        <v>0</v>
      </c>
      <c r="X228" s="386">
        <f>W228/$E$5</f>
        <v>0</v>
      </c>
      <c r="Y228" s="386">
        <f>W228/($E$7/100)</f>
        <v>0</v>
      </c>
      <c r="AB228" s="469"/>
      <c r="AC228" s="355">
        <f>$E228*AB228</f>
        <v>0</v>
      </c>
      <c r="AD228" s="386">
        <f>AC228/$E$5</f>
        <v>0</v>
      </c>
      <c r="AE228" s="386">
        <f>AC228/($E$7/100)</f>
        <v>0</v>
      </c>
      <c r="AH228" s="469"/>
      <c r="AI228" s="355">
        <f>$E228*AH228</f>
        <v>0</v>
      </c>
      <c r="AJ228" s="386">
        <f>AI228/$E$5</f>
        <v>0</v>
      </c>
      <c r="AK228" s="386">
        <f>AI228/($E$7/100)</f>
        <v>0</v>
      </c>
      <c r="AN228" s="469"/>
      <c r="AO228" s="355">
        <f>$E228*AN228</f>
        <v>0</v>
      </c>
      <c r="AP228" s="386">
        <f>AO228/$E$5</f>
        <v>0</v>
      </c>
      <c r="AQ228" s="386">
        <f>AO228/($E$7/100)</f>
        <v>0</v>
      </c>
    </row>
    <row r="229" spans="1:44" hidden="1" x14ac:dyDescent="0.3">
      <c r="B229" s="378"/>
      <c r="C229" s="379" t="s">
        <v>287</v>
      </c>
      <c r="D229" s="600">
        <v>51.065576190532283</v>
      </c>
      <c r="E229" s="458">
        <v>36821.738863889041</v>
      </c>
      <c r="F229" s="371">
        <v>721.067725281359</v>
      </c>
      <c r="G229" s="381">
        <v>72998.693944342609</v>
      </c>
      <c r="H229" s="417"/>
      <c r="J229" s="468">
        <f t="shared" ref="J229" si="271">IF($D$2=$L$2,L229,IF($D$2=$M$2,M229,IF($D$2=$N$2,N229,IF($D$2=$R$2,R229,IF($D$2=$S$2,S229,IF($D$2=$T$2,T229,IF($D$2=$X$2,X229,IF($D$2=$Y$2,Y229,IF($D$2=$Z$2,Z229,IF($D$2=$AD$2,AD229,IF($D$2=$AE$2,AE229,IF($D$2=$AF$2,AF229,IF($D$2=$AJ$2,AJ229,IF($D$2=$AK$2,AK229,IF($D$2=$AL$2,AL229,IF($D$2=$AP$2,AP229,IF($D$2=$AQ$2,AQ229,IF($D$2=$AR$2,AR229))))))))))))))))))</f>
        <v>628.34765750816484</v>
      </c>
      <c r="L229" s="430">
        <f>'ECP2020'!G255</f>
        <v>628.34765750816484</v>
      </c>
      <c r="M229" s="430">
        <f>'ECP2020'!I255</f>
        <v>109.42257681608579</v>
      </c>
      <c r="N229" s="384"/>
      <c r="P229" s="356" t="s">
        <v>316</v>
      </c>
      <c r="Q229" s="355">
        <f>$G229*P228</f>
        <v>72998.693944342609</v>
      </c>
      <c r="R229" s="386">
        <f>Q229/$E$5</f>
        <v>628.34765750816484</v>
      </c>
      <c r="S229" s="386">
        <f>Q229/($E$7/100)</f>
        <v>109.42257681608588</v>
      </c>
      <c r="V229" s="356" t="s">
        <v>316</v>
      </c>
      <c r="W229" s="355">
        <f>$E229*V228</f>
        <v>0</v>
      </c>
      <c r="X229" s="386">
        <f>W229/$E$5</f>
        <v>0</v>
      </c>
      <c r="Y229" s="386">
        <f>W229/($E$7/100)</f>
        <v>0</v>
      </c>
      <c r="AB229" s="356" t="s">
        <v>316</v>
      </c>
      <c r="AC229" s="355">
        <f>$E229*AB228</f>
        <v>0</v>
      </c>
      <c r="AD229" s="386">
        <f>AC229/$E$5</f>
        <v>0</v>
      </c>
      <c r="AE229" s="386">
        <f>AC229/($E$7/100)</f>
        <v>0</v>
      </c>
      <c r="AH229" s="356" t="s">
        <v>316</v>
      </c>
      <c r="AI229" s="355">
        <f>$E229*AH228</f>
        <v>0</v>
      </c>
      <c r="AJ229" s="386">
        <f>AI229/$E$5</f>
        <v>0</v>
      </c>
      <c r="AK229" s="386">
        <f>AI229/($E$7/100)</f>
        <v>0</v>
      </c>
      <c r="AN229" s="356" t="s">
        <v>316</v>
      </c>
      <c r="AO229" s="355">
        <f>$E229*AN228</f>
        <v>0</v>
      </c>
      <c r="AP229" s="386">
        <f>AO229/$E$5</f>
        <v>0</v>
      </c>
      <c r="AQ229" s="386">
        <f>AO229/($E$7/100)</f>
        <v>0</v>
      </c>
    </row>
    <row r="230" spans="1:44" hidden="1" x14ac:dyDescent="0.3">
      <c r="B230" s="387"/>
      <c r="C230" s="388" t="s">
        <v>6</v>
      </c>
      <c r="D230" s="388">
        <f>D228+D229</f>
        <v>94.204836468838721</v>
      </c>
      <c r="E230" s="525"/>
      <c r="F230" s="525"/>
      <c r="G230" s="391">
        <f>G228+G229</f>
        <v>123373.09664240052</v>
      </c>
      <c r="H230" s="420"/>
      <c r="J230" s="393">
        <f t="shared" ref="J230:J235" si="272">IF($D$2=$L$2,L230,IF($D$2=$M$2,M230,IF($D$2=$N$2,N230,IF($D$2=$R$2,R230,IF($D$2=$S$2,S230,IF($D$2=$T$2,T230,IF($D$2=$X$2,X230,IF($D$2=$Y$2,Y230,IF($D$2=$Z$2,Z230,IF($D$2=$AD$2,AD230,IF($D$2=$AE$2,AE230,IF($D$2=$AF$2,AF230,IF($D$2=$AJ$2,AJ230,IF($D$2=$AK$2,AK230,IF($D$2=$AL$2,AL230,IF($D$2=$AP$2,AP230,IF($D$2=$AQ$2,AQ230,IF($D$2=$AR$2,AR230))))))))))))))))))</f>
        <v>1061.9531951336876</v>
      </c>
      <c r="L230" s="394">
        <f>SUM(L228:L229)</f>
        <v>1061.9531951336876</v>
      </c>
      <c r="M230" s="394">
        <f>SUM(M228:M229)</f>
        <v>184.93210515087139</v>
      </c>
      <c r="N230" s="395">
        <f>G230/$N$6</f>
        <v>0.62282138491275663</v>
      </c>
      <c r="P230" s="396"/>
      <c r="Q230" s="397">
        <f>SUM(Q228:Q229)</f>
        <v>123373.09664240052</v>
      </c>
      <c r="R230" s="398">
        <f>Q230/$E$5</f>
        <v>1061.9531951336876</v>
      </c>
      <c r="S230" s="398">
        <f>Q230/($E$7/100)</f>
        <v>184.93210515087154</v>
      </c>
      <c r="T230" s="399">
        <f>Q230/$T$6</f>
        <v>0.47375862826574328</v>
      </c>
      <c r="V230" s="396"/>
      <c r="W230" s="397">
        <f>SUM(W228:W229)</f>
        <v>0</v>
      </c>
      <c r="X230" s="398">
        <f>W230/$E$5</f>
        <v>0</v>
      </c>
      <c r="Y230" s="398">
        <f>W230/($E$7/100)</f>
        <v>0</v>
      </c>
      <c r="Z230" s="399" t="e">
        <f>W230/$Z$6</f>
        <v>#DIV/0!</v>
      </c>
      <c r="AB230" s="396"/>
      <c r="AC230" s="397">
        <f>SUM(AC228:AC229)</f>
        <v>0</v>
      </c>
      <c r="AD230" s="398">
        <f>AC230/$E$5</f>
        <v>0</v>
      </c>
      <c r="AE230" s="398">
        <f>AC230/($E$7/100)</f>
        <v>0</v>
      </c>
      <c r="AF230" s="399" t="e">
        <f>AC230/$AF$6</f>
        <v>#DIV/0!</v>
      </c>
      <c r="AH230" s="396"/>
      <c r="AI230" s="397">
        <f>SUM(AI228:AI229)</f>
        <v>0</v>
      </c>
      <c r="AJ230" s="398">
        <f>AI230/$E$5</f>
        <v>0</v>
      </c>
      <c r="AK230" s="398">
        <f>AI230/($E$7/100)</f>
        <v>0</v>
      </c>
      <c r="AL230" s="399" t="e">
        <f>AI230/$AL$6</f>
        <v>#DIV/0!</v>
      </c>
      <c r="AN230" s="396"/>
      <c r="AO230" s="397">
        <f>SUM(AO228:AO229)</f>
        <v>0</v>
      </c>
      <c r="AP230" s="398">
        <f>AO230/$E$5</f>
        <v>0</v>
      </c>
      <c r="AQ230" s="398">
        <f>AO230/($E$7/100)</f>
        <v>0</v>
      </c>
      <c r="AR230" s="399" t="e">
        <f>AO230/$AR$6</f>
        <v>#DIV/0!</v>
      </c>
    </row>
    <row r="231" spans="1:44" hidden="1" x14ac:dyDescent="0.3">
      <c r="C231" s="188"/>
      <c r="D231" s="188"/>
    </row>
    <row r="232" spans="1:44" hidden="1" x14ac:dyDescent="0.3">
      <c r="C232" s="188" t="s">
        <v>315</v>
      </c>
      <c r="D232" s="188"/>
      <c r="J232" s="468">
        <f>IF($D$2=$L$2,L232,IF($D$2=$M$2,M232,IF($D$2=$N$2,N232,IF($D$2=$R$2,R232,IF($D$2=$S$2,S232,IF($D$2=$T$2,T232,IF($D$2=$X$2,X232,IF($D$2=$Y$2,Y232,IF($D$2=$Z$2,Z232,IF($D$2=$AD$2,AD232,IF($D$2=$AE$2,AE232,IF($D$2=$AF$2,AF232,IF($D$2=$AJ$2,AJ232,IF($D$2=$AK$2,AK232,IF($D$2=$AL$2,AL232,IF($D$2=$AP$2,AP232,IF($D$2=$AQ$2,AQ232,IF($D$2=$AR$2,AR232))))))))))))))))))</f>
        <v>1257.2327304525636</v>
      </c>
      <c r="L232" s="386">
        <f>L230+L168</f>
        <v>1256.3061828134419</v>
      </c>
      <c r="M232" s="386">
        <f>M230+M168</f>
        <v>218.77738884009619</v>
      </c>
      <c r="N232" s="531">
        <f>N230+N168</f>
        <v>0.73680681996142472</v>
      </c>
      <c r="R232" s="386">
        <f>R230+R168</f>
        <v>1257.2327304525636</v>
      </c>
      <c r="S232" s="386">
        <f>S230+S168</f>
        <v>218.93874096579316</v>
      </c>
      <c r="T232" s="531">
        <f>T230+T168</f>
        <v>0.56087674722332681</v>
      </c>
      <c r="X232" s="386">
        <f>X230+X168</f>
        <v>0</v>
      </c>
      <c r="Y232" s="386">
        <f>Y230+Y168</f>
        <v>0</v>
      </c>
      <c r="Z232" s="531" t="e">
        <f>Z230+Z168</f>
        <v>#DIV/0!</v>
      </c>
      <c r="AD232" s="386">
        <f>AD230+AD168</f>
        <v>0</v>
      </c>
      <c r="AE232" s="386">
        <f>AE230+AE168</f>
        <v>0</v>
      </c>
      <c r="AF232" s="531" t="e">
        <f>AF230+AF168</f>
        <v>#DIV/0!</v>
      </c>
      <c r="AJ232" s="386">
        <f>AJ230+AJ168</f>
        <v>0</v>
      </c>
      <c r="AK232" s="386">
        <f>AK230+AK168</f>
        <v>0</v>
      </c>
      <c r="AL232" s="531" t="e">
        <f>AL230+AL168</f>
        <v>#DIV/0!</v>
      </c>
      <c r="AP232" s="386">
        <f>AP230+AP168</f>
        <v>0</v>
      </c>
      <c r="AQ232" s="386">
        <f>AQ230+AQ168</f>
        <v>0</v>
      </c>
      <c r="AR232" s="531" t="e">
        <f>AR230+AR168</f>
        <v>#DIV/0!</v>
      </c>
    </row>
    <row r="233" spans="1:44" hidden="1" x14ac:dyDescent="0.3">
      <c r="C233" s="188" t="s">
        <v>15</v>
      </c>
      <c r="D233" s="188"/>
      <c r="J233" s="468">
        <f>IF($D$2=$L$2,L233,IF($D$2=$M$2,M233,IF($D$2=$N$2,N233,IF($D$2=$R$2,R233,IF($D$2=$S$2,S233,IF($D$2=$T$2,T233,IF($D$2=$X$2,X233,IF($D$2=$Y$2,Y233,IF($D$2=$Z$2,Z233,IF($D$2=$AD$2,AD233,IF($D$2=$AE$2,AE233,IF($D$2=$AF$2,AF233,IF($D$2=$AJ$2,AJ233,IF($D$2=$AK$2,AK233,IF($D$2=$AL$2,AL233,IF($D$2=$AP$2,AP233,IF($D$2=$AQ$2,AQ233,IF($D$2=$AR$2,AR233))))))))))))))))))</f>
        <v>211.61581527217913</v>
      </c>
      <c r="L233" s="386">
        <f>L204+L196+L182</f>
        <v>295.29226878934219</v>
      </c>
      <c r="M233" s="386">
        <f>M204+M196+M182</f>
        <v>38.474791300189274</v>
      </c>
      <c r="N233" s="531">
        <f>N204+N196+N182</f>
        <v>0.12564091338194566</v>
      </c>
      <c r="R233" s="386">
        <f>R204+R196+R182</f>
        <v>211.61581527217913</v>
      </c>
      <c r="S233" s="386">
        <f>S204+S196+S182</f>
        <v>36.851490612611656</v>
      </c>
      <c r="T233" s="531">
        <f>T204+T196+T182</f>
        <v>9.4406061229528659E-2</v>
      </c>
      <c r="X233" s="386">
        <f>X204+X196+X182</f>
        <v>0</v>
      </c>
      <c r="Y233" s="386">
        <f>Y204+Y196+Y182</f>
        <v>0</v>
      </c>
      <c r="Z233" s="531" t="e">
        <f>Z204+Z196+Z182</f>
        <v>#DIV/0!</v>
      </c>
      <c r="AD233" s="386">
        <f>AD204+AD196+AD182</f>
        <v>0</v>
      </c>
      <c r="AE233" s="386">
        <f>AE204+AE196+AE182</f>
        <v>0</v>
      </c>
      <c r="AF233" s="531" t="e">
        <f>AF204+AF196+AF182</f>
        <v>#DIV/0!</v>
      </c>
      <c r="AJ233" s="386">
        <f>AJ204+AJ196+AJ182</f>
        <v>0</v>
      </c>
      <c r="AK233" s="386">
        <f>AK204+AK196+AK182</f>
        <v>0</v>
      </c>
      <c r="AL233" s="531" t="e">
        <f>AL204+AL196+AL182</f>
        <v>#DIV/0!</v>
      </c>
      <c r="AP233" s="386">
        <f>AP204+AP196+AP182</f>
        <v>0</v>
      </c>
      <c r="AQ233" s="386">
        <f>AQ204+AQ196+AQ182</f>
        <v>0</v>
      </c>
      <c r="AR233" s="531" t="e">
        <f>AR204+AR196+AR182</f>
        <v>#DIV/0!</v>
      </c>
    </row>
    <row r="234" spans="1:44" hidden="1" x14ac:dyDescent="0.3">
      <c r="C234" s="188"/>
      <c r="D234" s="188"/>
    </row>
    <row r="235" spans="1:44" hidden="1" x14ac:dyDescent="0.3">
      <c r="C235" s="188" t="s">
        <v>176</v>
      </c>
      <c r="D235" s="188"/>
      <c r="E235" s="189" t="s">
        <v>347</v>
      </c>
      <c r="F235" s="189" t="s">
        <v>60</v>
      </c>
      <c r="G235" s="189">
        <f>SUM(G236:G237)</f>
        <v>27247.377014819074</v>
      </c>
      <c r="J235" s="468">
        <f t="shared" si="272"/>
        <v>772.70048742133201</v>
      </c>
      <c r="L235" s="189">
        <f>G235/E6</f>
        <v>289.23543669471809</v>
      </c>
      <c r="M235" s="189">
        <f>G235/E7*100</f>
        <v>40.842897911490063</v>
      </c>
      <c r="N235" s="531">
        <f>G235/N6</f>
        <v>0.13755226665662973</v>
      </c>
      <c r="Q235" s="355">
        <f>SUM(Q236:Q237)</f>
        <v>89768.976963491295</v>
      </c>
      <c r="R235" s="386">
        <f>Q235/$E$5</f>
        <v>772.70048742133201</v>
      </c>
      <c r="S235" s="386">
        <f>Q235/($E$7/100)</f>
        <v>134.56066467406069</v>
      </c>
      <c r="T235" s="399">
        <f>Q235/$T$6</f>
        <v>0.34471719154714447</v>
      </c>
      <c r="W235" s="355">
        <f>SUM(W236:W237)</f>
        <v>0</v>
      </c>
      <c r="X235" s="386">
        <f>W235/$E$5</f>
        <v>0</v>
      </c>
      <c r="Y235" s="386">
        <f>W235/($E$7/100)</f>
        <v>0</v>
      </c>
      <c r="Z235" s="399" t="e">
        <f>W235/$Z$6</f>
        <v>#DIV/0!</v>
      </c>
      <c r="AC235" s="355">
        <f>SUM(AC236:AC237)</f>
        <v>0</v>
      </c>
      <c r="AD235" s="386">
        <f>AC235/$E$5</f>
        <v>0</v>
      </c>
      <c r="AE235" s="386">
        <f>AC235/($E$7/100)</f>
        <v>0</v>
      </c>
      <c r="AF235" s="399" t="e">
        <f>AC235/$AF$6</f>
        <v>#DIV/0!</v>
      </c>
      <c r="AI235" s="355">
        <f>SUM(AI236:AI237)</f>
        <v>0</v>
      </c>
      <c r="AJ235" s="386">
        <f>AI235/$E$5</f>
        <v>0</v>
      </c>
      <c r="AK235" s="386">
        <f>AI235/($E$7/100)</f>
        <v>0</v>
      </c>
      <c r="AL235" s="399" t="e">
        <f>AI235/$AL$6</f>
        <v>#DIV/0!</v>
      </c>
      <c r="AO235" s="355">
        <f>SUM(AO236:AO237)</f>
        <v>0</v>
      </c>
      <c r="AP235" s="386">
        <f>AO235/$E$5</f>
        <v>0</v>
      </c>
      <c r="AQ235" s="386">
        <f>AO235/($E$7/100)</f>
        <v>0</v>
      </c>
      <c r="AR235" s="399" t="e">
        <f>AO235/$AR$6</f>
        <v>#DIV/0!</v>
      </c>
    </row>
    <row r="236" spans="1:44" hidden="1" x14ac:dyDescent="0.3">
      <c r="C236" s="188" t="s">
        <v>345</v>
      </c>
      <c r="D236" s="188"/>
      <c r="E236" s="532">
        <f>E5</f>
        <v>116.17564428239163</v>
      </c>
      <c r="F236" s="601">
        <f>F104</f>
        <v>57.31</v>
      </c>
      <c r="G236" s="602">
        <f>E236*F236</f>
        <v>6658.0261738238642</v>
      </c>
      <c r="J236" s="468"/>
      <c r="O236" s="196"/>
      <c r="P236" s="469">
        <v>192.31</v>
      </c>
      <c r="Q236" s="355">
        <f>E5*P236</f>
        <v>22341.738151946734</v>
      </c>
      <c r="V236" s="469"/>
      <c r="W236" s="355">
        <f>$E236*V236</f>
        <v>0</v>
      </c>
      <c r="AB236" s="469"/>
      <c r="AC236" s="355">
        <f>$E236*AB236</f>
        <v>0</v>
      </c>
      <c r="AH236" s="469"/>
      <c r="AI236" s="355">
        <f>$E236*AH236</f>
        <v>0</v>
      </c>
      <c r="AN236" s="469"/>
      <c r="AO236" s="355">
        <f>$E236*AN236</f>
        <v>0</v>
      </c>
    </row>
    <row r="237" spans="1:44" hidden="1" x14ac:dyDescent="0.3">
      <c r="C237" s="188" t="s">
        <v>346</v>
      </c>
      <c r="D237" s="188"/>
      <c r="E237" s="532">
        <f>D105</f>
        <v>30260.656732797179</v>
      </c>
      <c r="F237" s="601">
        <f>F105</f>
        <v>0.68040000000000034</v>
      </c>
      <c r="G237" s="189">
        <f>E237*F237</f>
        <v>20589.350840995212</v>
      </c>
      <c r="J237" s="468"/>
      <c r="O237" s="196"/>
      <c r="P237" s="469">
        <v>2.2282000000000002</v>
      </c>
      <c r="Q237" s="355">
        <f>(E7/2.2045855)*P237</f>
        <v>67427.238811544565</v>
      </c>
      <c r="V237" s="469"/>
      <c r="W237" s="355">
        <f>$E237*V237</f>
        <v>0</v>
      </c>
      <c r="AB237" s="469"/>
      <c r="AC237" s="355">
        <f>$E237*AB237</f>
        <v>0</v>
      </c>
      <c r="AH237" s="469"/>
      <c r="AI237" s="355">
        <f>$E237*AH237</f>
        <v>0</v>
      </c>
      <c r="AN237" s="469"/>
      <c r="AO237" s="355">
        <f>$E237*AN237</f>
        <v>0</v>
      </c>
    </row>
    <row r="238" spans="1:44" hidden="1" x14ac:dyDescent="0.3">
      <c r="C238" s="188"/>
      <c r="D238" s="188"/>
      <c r="E238" s="532"/>
      <c r="F238" s="532"/>
      <c r="J238" s="468"/>
    </row>
    <row r="239" spans="1:44" hidden="1" x14ac:dyDescent="0.3">
      <c r="A239" s="373"/>
      <c r="C239" s="188"/>
      <c r="D239" s="188"/>
      <c r="J239" s="533"/>
      <c r="L239" s="376" t="s">
        <v>214</v>
      </c>
      <c r="M239" s="376" t="s">
        <v>291</v>
      </c>
      <c r="N239" s="377" t="s">
        <v>77</v>
      </c>
      <c r="Q239" s="376" t="s">
        <v>61</v>
      </c>
      <c r="R239" s="376" t="s">
        <v>214</v>
      </c>
      <c r="S239" s="376" t="s">
        <v>291</v>
      </c>
      <c r="T239" s="377" t="s">
        <v>77</v>
      </c>
      <c r="W239" s="376" t="s">
        <v>61</v>
      </c>
      <c r="X239" s="376" t="s">
        <v>214</v>
      </c>
      <c r="Y239" s="376" t="s">
        <v>291</v>
      </c>
      <c r="Z239" s="377" t="s">
        <v>77</v>
      </c>
      <c r="AC239" s="376" t="s">
        <v>61</v>
      </c>
      <c r="AD239" s="376" t="s">
        <v>214</v>
      </c>
      <c r="AE239" s="376" t="s">
        <v>291</v>
      </c>
      <c r="AF239" s="377" t="s">
        <v>77</v>
      </c>
      <c r="AI239" s="376" t="s">
        <v>61</v>
      </c>
      <c r="AJ239" s="376" t="s">
        <v>214</v>
      </c>
      <c r="AK239" s="376" t="s">
        <v>291</v>
      </c>
      <c r="AL239" s="377" t="s">
        <v>77</v>
      </c>
      <c r="AO239" s="376" t="s">
        <v>61</v>
      </c>
      <c r="AP239" s="376" t="s">
        <v>214</v>
      </c>
      <c r="AQ239" s="376" t="s">
        <v>291</v>
      </c>
      <c r="AR239" s="377" t="s">
        <v>77</v>
      </c>
    </row>
    <row r="240" spans="1:44" hidden="1" x14ac:dyDescent="0.3">
      <c r="C240" s="189" t="s">
        <v>128</v>
      </c>
      <c r="E240" s="189" t="s">
        <v>7</v>
      </c>
      <c r="G240" s="532">
        <f>D210</f>
        <v>3173.810276771479</v>
      </c>
      <c r="J240" s="534">
        <f>IF(OR($D$2=1,$D$2=4,$D$2=7,$D$2=10,$D$2=13,$D$2=16),L240,IF(OR($D$2=2,$D$2=5,$D$2=8,$D$2=11,$D$2=14,$D$2=17),M240,IF(OR($D$2=3,$D$2=6,$D$2=9,$D$2=12,$D$2=15,$D$2=18),N240)))</f>
        <v>27.31906757544467</v>
      </c>
      <c r="L240" s="189">
        <f>G240/E5</f>
        <v>27.31906757544467</v>
      </c>
      <c r="M240" s="535">
        <f>G240/$E$7*100</f>
        <v>4.7574344148471521</v>
      </c>
      <c r="N240" s="531">
        <f>G240/$G$245</f>
        <v>0.73008645987997689</v>
      </c>
      <c r="R240" s="189">
        <v>27.31906757544467</v>
      </c>
      <c r="S240" s="189">
        <v>4.7574344148471521</v>
      </c>
      <c r="T240" s="189">
        <v>0.73008645987997689</v>
      </c>
      <c r="X240" s="189">
        <v>27.31906757544467</v>
      </c>
      <c r="Y240" s="189">
        <v>4.7574344148471521</v>
      </c>
      <c r="Z240" s="189">
        <v>0.73008645987997689</v>
      </c>
      <c r="AD240" s="189">
        <v>27.31906757544467</v>
      </c>
      <c r="AE240" s="189">
        <v>4.7574344148471521</v>
      </c>
      <c r="AF240" s="189">
        <v>0.73008645987997689</v>
      </c>
      <c r="AJ240" s="189">
        <v>27.31906757544467</v>
      </c>
      <c r="AK240" s="189">
        <v>4.7574344148471521</v>
      </c>
      <c r="AL240" s="189">
        <v>0.73008645987997689</v>
      </c>
      <c r="AP240" s="189">
        <v>27.31906757544467</v>
      </c>
      <c r="AQ240" s="189">
        <v>4.7574344148471521</v>
      </c>
      <c r="AR240" s="189">
        <v>0.73008645987997689</v>
      </c>
    </row>
    <row r="241" spans="2:44" hidden="1" x14ac:dyDescent="0.3">
      <c r="E241" s="536" t="s">
        <v>129</v>
      </c>
      <c r="G241" s="189">
        <f>D214</f>
        <v>637.84827804195209</v>
      </c>
      <c r="J241" s="534">
        <f t="shared" ref="J241:J244" si="273">IF(OR($D$2=1,$D$2=4,$D$2=7,$D$2=10,$D$2=13,$D$2=16),L241,IF(OR($D$2=2,$D$2=5,$D$2=8,$D$2=11,$D$2=14,$D$2=17),M241,IF(OR($D$2=3,$D$2=6,$D$2=9,$D$2=12,$D$2=15,$D$2=18),N241)))</f>
        <v>5.490378658813504</v>
      </c>
      <c r="L241" s="189">
        <f>G241/E5</f>
        <v>5.490378658813504</v>
      </c>
      <c r="M241" s="535">
        <f>G241/$E$7*100</f>
        <v>0.95611302654631547</v>
      </c>
      <c r="N241" s="531">
        <f>G241/$G$245</f>
        <v>0.14672723025205525</v>
      </c>
      <c r="R241" s="189">
        <v>5.490378658813504</v>
      </c>
      <c r="S241" s="189">
        <v>0.95611302654631547</v>
      </c>
      <c r="T241" s="189">
        <v>0.14672723025205525</v>
      </c>
      <c r="X241" s="189">
        <v>5.490378658813504</v>
      </c>
      <c r="Y241" s="189">
        <v>0.95611302654631547</v>
      </c>
      <c r="Z241" s="189">
        <v>0.14672723025205525</v>
      </c>
      <c r="AD241" s="189">
        <v>5.490378658813504</v>
      </c>
      <c r="AE241" s="189">
        <v>0.95611302654631547</v>
      </c>
      <c r="AF241" s="189">
        <v>0.14672723025205525</v>
      </c>
      <c r="AJ241" s="189">
        <v>5.490378658813504</v>
      </c>
      <c r="AK241" s="189">
        <v>0.95611302654631547</v>
      </c>
      <c r="AL241" s="189">
        <v>0.14672723025205525</v>
      </c>
      <c r="AP241" s="189">
        <v>5.490378658813504</v>
      </c>
      <c r="AQ241" s="189">
        <v>0.95611302654631547</v>
      </c>
      <c r="AR241" s="189">
        <v>0.14672723025205525</v>
      </c>
    </row>
    <row r="242" spans="2:44" hidden="1" x14ac:dyDescent="0.3">
      <c r="E242" s="536" t="s">
        <v>130</v>
      </c>
      <c r="G242" s="189">
        <f>D215</f>
        <v>204.2908496245629</v>
      </c>
      <c r="J242" s="534">
        <f t="shared" si="273"/>
        <v>1.7584653899399687</v>
      </c>
      <c r="L242" s="189">
        <f>G242/E5</f>
        <v>1.7584653899399687</v>
      </c>
      <c r="M242" s="535">
        <f>G242/$E$7*100</f>
        <v>0.30622508401192594</v>
      </c>
      <c r="N242" s="531">
        <f>G242/$G$245</f>
        <v>4.6993982053644016E-2</v>
      </c>
      <c r="R242" s="189">
        <v>1.7584653899399687</v>
      </c>
      <c r="S242" s="189">
        <v>0.30622508401192594</v>
      </c>
      <c r="T242" s="189">
        <v>4.6993982053644016E-2</v>
      </c>
      <c r="X242" s="189">
        <v>1.7584653899399687</v>
      </c>
      <c r="Y242" s="189">
        <v>0.30622508401192594</v>
      </c>
      <c r="Z242" s="189">
        <v>4.6993982053644016E-2</v>
      </c>
      <c r="AD242" s="189">
        <v>1.7584653899399687</v>
      </c>
      <c r="AE242" s="189">
        <v>0.30622508401192594</v>
      </c>
      <c r="AF242" s="189">
        <v>4.6993982053644016E-2</v>
      </c>
      <c r="AJ242" s="189">
        <v>1.7584653899399687</v>
      </c>
      <c r="AK242" s="189">
        <v>0.30622508401192594</v>
      </c>
      <c r="AL242" s="189">
        <v>4.6993982053644016E-2</v>
      </c>
      <c r="AP242" s="189">
        <v>1.7584653899399687</v>
      </c>
      <c r="AQ242" s="189">
        <v>0.30622508401192594</v>
      </c>
      <c r="AR242" s="189">
        <v>4.6993982053644016E-2</v>
      </c>
    </row>
    <row r="243" spans="2:44" hidden="1" x14ac:dyDescent="0.3">
      <c r="E243" s="536" t="s">
        <v>131</v>
      </c>
      <c r="G243" s="189">
        <f>D216</f>
        <v>41.110215368840507</v>
      </c>
      <c r="J243" s="534">
        <f t="shared" si="273"/>
        <v>0.35386259850569601</v>
      </c>
      <c r="L243" s="189">
        <f>G243/E5</f>
        <v>0.35386259850569601</v>
      </c>
      <c r="M243" s="535">
        <f>G243/$E$7*100</f>
        <v>6.1622824410427816E-2</v>
      </c>
      <c r="N243" s="531">
        <f>G243/$G$245</f>
        <v>9.4567756060301069E-3</v>
      </c>
      <c r="R243" s="189">
        <v>0.35386259850569601</v>
      </c>
      <c r="S243" s="189">
        <v>6.1622824410427816E-2</v>
      </c>
      <c r="T243" s="189">
        <v>9.4567756060301069E-3</v>
      </c>
      <c r="X243" s="189">
        <v>0.35386259850569601</v>
      </c>
      <c r="Y243" s="189">
        <v>6.1622824410427816E-2</v>
      </c>
      <c r="Z243" s="189">
        <v>9.4567756060301069E-3</v>
      </c>
      <c r="AD243" s="189">
        <v>0.35386259850569601</v>
      </c>
      <c r="AE243" s="189">
        <v>6.1622824410427816E-2</v>
      </c>
      <c r="AF243" s="189">
        <v>9.4567756060301069E-3</v>
      </c>
      <c r="AJ243" s="189">
        <v>0.35386259850569601</v>
      </c>
      <c r="AK243" s="189">
        <v>6.1622824410427816E-2</v>
      </c>
      <c r="AL243" s="189">
        <v>9.4567756060301069E-3</v>
      </c>
      <c r="AP243" s="189">
        <v>0.35386259850569601</v>
      </c>
      <c r="AQ243" s="189">
        <v>6.1622824410427816E-2</v>
      </c>
      <c r="AR243" s="189">
        <v>9.4567756060301069E-3</v>
      </c>
    </row>
    <row r="244" spans="2:44" hidden="1" x14ac:dyDescent="0.3">
      <c r="E244" s="536" t="s">
        <v>9</v>
      </c>
      <c r="G244" s="189">
        <f>D220</f>
        <v>290.1108198329307</v>
      </c>
      <c r="J244" s="534">
        <f t="shared" si="273"/>
        <v>2.4971741850447553</v>
      </c>
      <c r="L244" s="189">
        <f>G244/E5</f>
        <v>2.4971741850447553</v>
      </c>
      <c r="M244" s="535">
        <f>G244/$E$7*100</f>
        <v>0.43486632093102973</v>
      </c>
      <c r="N244" s="531">
        <f>G244/$G$245</f>
        <v>6.6735552208293719E-2</v>
      </c>
      <c r="R244" s="189">
        <v>2.4971741850447553</v>
      </c>
      <c r="S244" s="189">
        <v>0.43486632093102973</v>
      </c>
      <c r="T244" s="189">
        <v>6.6735552208293719E-2</v>
      </c>
      <c r="X244" s="189">
        <v>2.4971741850447553</v>
      </c>
      <c r="Y244" s="189">
        <v>0.43486632093102973</v>
      </c>
      <c r="Z244" s="189">
        <v>6.6735552208293719E-2</v>
      </c>
      <c r="AD244" s="189">
        <v>2.4971741850447553</v>
      </c>
      <c r="AE244" s="189">
        <v>0.43486632093102973</v>
      </c>
      <c r="AF244" s="189">
        <v>6.6735552208293719E-2</v>
      </c>
      <c r="AJ244" s="189">
        <v>2.4971741850447553</v>
      </c>
      <c r="AK244" s="189">
        <v>0.43486632093102973</v>
      </c>
      <c r="AL244" s="189">
        <v>6.6735552208293719E-2</v>
      </c>
      <c r="AP244" s="189">
        <v>2.4971741850447553</v>
      </c>
      <c r="AQ244" s="189">
        <v>0.43486632093102973</v>
      </c>
      <c r="AR244" s="189">
        <v>6.6735552208293719E-2</v>
      </c>
    </row>
    <row r="245" spans="2:44" hidden="1" x14ac:dyDescent="0.3">
      <c r="B245" s="189"/>
      <c r="E245" s="536" t="s">
        <v>6</v>
      </c>
      <c r="G245" s="189">
        <f>SUM(G240:G244)</f>
        <v>4347.1704396397654</v>
      </c>
    </row>
    <row r="246" spans="2:44" ht="17.25" hidden="1" thickBot="1" x14ac:dyDescent="0.35">
      <c r="B246" s="189"/>
      <c r="E246" s="536"/>
      <c r="W246" s="623" t="s">
        <v>417</v>
      </c>
    </row>
    <row r="247" spans="2:44" hidden="1" x14ac:dyDescent="0.3">
      <c r="B247" s="196"/>
      <c r="C247" s="196"/>
      <c r="D247" s="607" t="s">
        <v>61</v>
      </c>
      <c r="E247" s="607" t="s">
        <v>214</v>
      </c>
      <c r="F247" s="607" t="s">
        <v>291</v>
      </c>
      <c r="G247" s="607" t="s">
        <v>77</v>
      </c>
      <c r="X247" s="560" t="s">
        <v>358</v>
      </c>
      <c r="Y247" s="561"/>
      <c r="Z247" s="562"/>
      <c r="AD247" s="560" t="s">
        <v>358</v>
      </c>
      <c r="AE247" s="561"/>
      <c r="AF247" s="562"/>
      <c r="AJ247" s="560" t="s">
        <v>358</v>
      </c>
      <c r="AK247" s="561"/>
      <c r="AL247" s="562"/>
      <c r="AP247" s="560" t="s">
        <v>358</v>
      </c>
      <c r="AQ247" s="561"/>
      <c r="AR247" s="562"/>
    </row>
    <row r="248" spans="2:44" hidden="1" x14ac:dyDescent="0.3">
      <c r="B248" s="196"/>
      <c r="C248" s="608" t="s">
        <v>127</v>
      </c>
      <c r="D248" s="608">
        <f>'ECP2020'!E51</f>
        <v>911378.69760795974</v>
      </c>
      <c r="E248" s="609">
        <f t="shared" ref="E248:E256" si="274">D248/$E$5</f>
        <v>7844.8344593867205</v>
      </c>
      <c r="F248" s="609">
        <f t="shared" ref="F248:F256" si="275">D248/$E$7*100</f>
        <v>1366.1258874519901</v>
      </c>
      <c r="G248" s="610">
        <f>SUM(G249:G250)</f>
        <v>1</v>
      </c>
      <c r="J248" s="537">
        <f>IF(OR($D$2=1,$D$2=4,$D$2=7,$D$2=10,$D$2=13,$D$2=16),E248,IF(OR($D$2=2,$D$2=5,$D$2=8,$D$2=11,$D$2=14,$D$2=17),F248,IF(OR($D$2=3,$D$2=6,$D$2=9,$D$2=12,$D$2=15,$D$2=18),G248)))</f>
        <v>7844.8344593867205</v>
      </c>
      <c r="X248" s="563" t="s">
        <v>359</v>
      </c>
      <c r="Y248" s="569"/>
      <c r="Z248" s="570" t="e">
        <f>W16+W32+W38+W43+W59+W72+W80+W85+W89+W95+W101+W125+#REF!+W217+W221-W180</f>
        <v>#REF!</v>
      </c>
      <c r="AD248" s="563" t="s">
        <v>359</v>
      </c>
      <c r="AE248" s="569"/>
      <c r="AF248" s="570" t="e">
        <f>AC16+AC32+AC38+AC43+AC59+AC72+AC80+AC85+AC89+AC95+AC101+AC125+#REF!+AC217+AC221-AC180</f>
        <v>#REF!</v>
      </c>
      <c r="AJ248" s="563" t="s">
        <v>359</v>
      </c>
      <c r="AK248" s="569"/>
      <c r="AL248" s="570" t="e">
        <f>AI16+AI32+AI38+AI43+AI59+AI72+AI80+AI85+AI89+AI95+AI101+AI125+#REF!+AI217+AI221-AI180</f>
        <v>#REF!</v>
      </c>
      <c r="AP248" s="563" t="s">
        <v>359</v>
      </c>
      <c r="AQ248" s="569"/>
      <c r="AR248" s="579" t="e">
        <f>AO16+AO32+AO38+AO43+AO59+AO72+AO80+AO85+AO89+AO95+AO101+AO125+#REF!+AO217+AO221-AO180</f>
        <v>#REF!</v>
      </c>
    </row>
    <row r="249" spans="2:44" hidden="1" x14ac:dyDescent="0.3">
      <c r="B249" s="196"/>
      <c r="C249" s="611" t="s">
        <v>94</v>
      </c>
      <c r="D249" s="612">
        <f>'ECP2020'!E41</f>
        <v>183220.35108717662</v>
      </c>
      <c r="E249" s="613">
        <f t="shared" si="274"/>
        <v>1577.0977834374423</v>
      </c>
      <c r="F249" s="613">
        <f t="shared" si="275"/>
        <v>274.64111832456365</v>
      </c>
      <c r="G249" s="610">
        <f>D249/D248</f>
        <v>0.2010364643896812</v>
      </c>
      <c r="J249" s="537">
        <f t="shared" ref="J249:J260" si="276">IF(OR($D$2=1,$D$2=4,$D$2=7,$D$2=10,$D$2=13,$D$2=16),E249,IF(OR($D$2=2,$D$2=5,$D$2=8,$D$2=11,$D$2=14,$D$2=17),F249,IF(OR($D$2=3,$D$2=6,$D$2=9,$D$2=12,$D$2=15,$D$2=18),G249)))</f>
        <v>1577.0977834374423</v>
      </c>
      <c r="X249" s="563" t="s">
        <v>360</v>
      </c>
      <c r="Y249" s="564"/>
      <c r="Z249" s="565" t="e">
        <f>Z248+W107+W120</f>
        <v>#REF!</v>
      </c>
      <c r="AD249" s="563" t="s">
        <v>360</v>
      </c>
      <c r="AE249" s="564"/>
      <c r="AF249" s="565" t="e">
        <f>AF248+AC107+AC120</f>
        <v>#REF!</v>
      </c>
      <c r="AJ249" s="563" t="s">
        <v>360</v>
      </c>
      <c r="AK249" s="564"/>
      <c r="AL249" s="565" t="e">
        <f>AL248+AI107+AI120</f>
        <v>#REF!</v>
      </c>
      <c r="AP249" s="563" t="s">
        <v>360</v>
      </c>
      <c r="AQ249" s="564"/>
      <c r="AR249" s="580" t="e">
        <f>AR248+AO107+AO120</f>
        <v>#REF!</v>
      </c>
    </row>
    <row r="250" spans="2:44" hidden="1" x14ac:dyDescent="0.3">
      <c r="B250" s="196"/>
      <c r="C250" s="611" t="s">
        <v>98</v>
      </c>
      <c r="D250" s="196">
        <f>'ECP2020'!E49</f>
        <v>728158.34652078315</v>
      </c>
      <c r="E250" s="613">
        <f t="shared" si="274"/>
        <v>6267.7366759492788</v>
      </c>
      <c r="F250" s="613">
        <f t="shared" si="275"/>
        <v>1091.4847691274267</v>
      </c>
      <c r="G250" s="610">
        <f>D250/D248</f>
        <v>0.79896353561031885</v>
      </c>
      <c r="J250" s="537">
        <f t="shared" si="276"/>
        <v>6267.7366759492788</v>
      </c>
      <c r="X250" s="563" t="s">
        <v>361</v>
      </c>
      <c r="Y250" s="564"/>
      <c r="Z250" s="565" t="e">
        <f>W130+W135+W140+W144+W151-#REF!</f>
        <v>#REF!</v>
      </c>
      <c r="AD250" s="563" t="s">
        <v>361</v>
      </c>
      <c r="AE250" s="564"/>
      <c r="AF250" s="565" t="e">
        <f>AC130+AC135+AC140+AC144+AC151-#REF!</f>
        <v>#REF!</v>
      </c>
      <c r="AJ250" s="563" t="s">
        <v>361</v>
      </c>
      <c r="AK250" s="564"/>
      <c r="AL250" s="565" t="e">
        <f>AI130+AI135+AI140+AI144+AI151-#REF!</f>
        <v>#REF!</v>
      </c>
      <c r="AP250" s="563" t="s">
        <v>361</v>
      </c>
      <c r="AQ250" s="564"/>
      <c r="AR250" s="580" t="e">
        <f>AO130+AO135+AO140+AO144+AO151-#REF!</f>
        <v>#REF!</v>
      </c>
    </row>
    <row r="251" spans="2:44" hidden="1" x14ac:dyDescent="0.3">
      <c r="B251" s="196"/>
      <c r="C251" s="614" t="s">
        <v>174</v>
      </c>
      <c r="D251" s="615">
        <f>'ECP2020'!E43</f>
        <v>235720.95844364163</v>
      </c>
      <c r="E251" s="616">
        <f t="shared" si="274"/>
        <v>2029.0049596855913</v>
      </c>
      <c r="F251" s="616">
        <f t="shared" si="275"/>
        <v>353.33775563336269</v>
      </c>
      <c r="G251" s="610">
        <f>D251/D248</f>
        <v>0.25864216385825572</v>
      </c>
      <c r="J251" s="537">
        <f t="shared" si="276"/>
        <v>2029.0049596855913</v>
      </c>
      <c r="X251" s="563" t="s">
        <v>362</v>
      </c>
      <c r="Y251" s="564"/>
      <c r="Z251" s="565">
        <f>W205-W180</f>
        <v>0</v>
      </c>
      <c r="AD251" s="563" t="s">
        <v>362</v>
      </c>
      <c r="AE251" s="564"/>
      <c r="AF251" s="565">
        <f>AC205-AC180</f>
        <v>0</v>
      </c>
      <c r="AJ251" s="563" t="s">
        <v>362</v>
      </c>
      <c r="AK251" s="564"/>
      <c r="AL251" s="565">
        <f>AI205-AI180</f>
        <v>0</v>
      </c>
      <c r="AP251" s="563" t="s">
        <v>362</v>
      </c>
      <c r="AQ251" s="564"/>
      <c r="AR251" s="580">
        <f>AO205-AO180</f>
        <v>0</v>
      </c>
    </row>
    <row r="252" spans="2:44" hidden="1" x14ac:dyDescent="0.3">
      <c r="B252" s="196"/>
      <c r="C252" s="614" t="s">
        <v>95</v>
      </c>
      <c r="D252" s="615">
        <f>'ECP2020'!E44</f>
        <v>221858.98709805228</v>
      </c>
      <c r="E252" s="616">
        <f t="shared" si="274"/>
        <v>1909.6858766607997</v>
      </c>
      <c r="F252" s="616">
        <f t="shared" si="275"/>
        <v>332.55912875078292</v>
      </c>
      <c r="G252" s="610">
        <f>D252/D248</f>
        <v>0.24343227209540017</v>
      </c>
      <c r="J252" s="537">
        <f t="shared" si="276"/>
        <v>1909.6858766607997</v>
      </c>
      <c r="X252" s="563" t="s">
        <v>363</v>
      </c>
      <c r="Y252" s="564"/>
      <c r="Z252" s="565" t="e">
        <f>Z249+Z250-Z251</f>
        <v>#REF!</v>
      </c>
      <c r="AD252" s="563" t="s">
        <v>363</v>
      </c>
      <c r="AE252" s="564"/>
      <c r="AF252" s="565" t="e">
        <f>AF249+AF250-AF251</f>
        <v>#REF!</v>
      </c>
      <c r="AJ252" s="563" t="s">
        <v>363</v>
      </c>
      <c r="AK252" s="564"/>
      <c r="AL252" s="565" t="e">
        <f>AL249+AL250-AL251</f>
        <v>#REF!</v>
      </c>
      <c r="AP252" s="563" t="s">
        <v>363</v>
      </c>
      <c r="AQ252" s="564"/>
      <c r="AR252" s="580" t="e">
        <f>AR249+AR250-AR251</f>
        <v>#REF!</v>
      </c>
    </row>
    <row r="253" spans="2:44" hidden="1" x14ac:dyDescent="0.3">
      <c r="B253" s="196"/>
      <c r="C253" s="614" t="s">
        <v>45</v>
      </c>
      <c r="D253" s="615">
        <f>'ECP2020'!E45</f>
        <v>92561.996690822038</v>
      </c>
      <c r="E253" s="616">
        <f t="shared" si="274"/>
        <v>796.74184087870265</v>
      </c>
      <c r="F253" s="616">
        <f t="shared" si="275"/>
        <v>138.74730691584801</v>
      </c>
      <c r="G253" s="610">
        <f>D253/D248</f>
        <v>0.10156260721669695</v>
      </c>
      <c r="J253" s="537">
        <f t="shared" si="276"/>
        <v>796.74184087870265</v>
      </c>
      <c r="X253" s="563" t="s">
        <v>364</v>
      </c>
      <c r="Y253" s="564"/>
      <c r="Z253" s="565">
        <f>W157+W211+W225</f>
        <v>27811.048955403443</v>
      </c>
      <c r="AD253" s="563" t="s">
        <v>364</v>
      </c>
      <c r="AE253" s="564"/>
      <c r="AF253" s="565">
        <f>AC157+AC211+AC225</f>
        <v>0</v>
      </c>
      <c r="AJ253" s="563" t="s">
        <v>364</v>
      </c>
      <c r="AK253" s="564"/>
      <c r="AL253" s="565">
        <f>AI157+AI211+AI225</f>
        <v>0</v>
      </c>
      <c r="AP253" s="563" t="s">
        <v>364</v>
      </c>
      <c r="AQ253" s="564"/>
      <c r="AR253" s="580">
        <f>AO157+AO211+AO225</f>
        <v>0</v>
      </c>
    </row>
    <row r="254" spans="2:44" ht="17.25" hidden="1" thickBot="1" x14ac:dyDescent="0.35">
      <c r="B254" s="196"/>
      <c r="C254" s="614" t="s">
        <v>53</v>
      </c>
      <c r="D254" s="615">
        <f>'ECP2020'!E46</f>
        <v>69254.56291468018</v>
      </c>
      <c r="E254" s="616">
        <f t="shared" si="274"/>
        <v>596.11946499165549</v>
      </c>
      <c r="F254" s="616">
        <f t="shared" si="275"/>
        <v>103.81025085426667</v>
      </c>
      <c r="G254" s="610">
        <f>D254/D248</f>
        <v>7.5988788301118312E-2</v>
      </c>
      <c r="J254" s="537">
        <f t="shared" si="276"/>
        <v>596.11946499165549</v>
      </c>
      <c r="X254" s="566" t="s">
        <v>365</v>
      </c>
      <c r="Y254" s="567"/>
      <c r="Z254" s="568" t="e">
        <f>Z252+Z253</f>
        <v>#REF!</v>
      </c>
      <c r="AD254" s="566" t="s">
        <v>365</v>
      </c>
      <c r="AE254" s="567"/>
      <c r="AF254" s="568" t="e">
        <f>AF252+AF253</f>
        <v>#REF!</v>
      </c>
      <c r="AJ254" s="566" t="s">
        <v>365</v>
      </c>
      <c r="AK254" s="567"/>
      <c r="AL254" s="568" t="e">
        <f>AL252+AL253</f>
        <v>#REF!</v>
      </c>
      <c r="AP254" s="566" t="s">
        <v>365</v>
      </c>
      <c r="AQ254" s="567"/>
      <c r="AR254" s="581" t="e">
        <f>AR252+AR253</f>
        <v>#REF!</v>
      </c>
    </row>
    <row r="255" spans="2:44" hidden="1" x14ac:dyDescent="0.3">
      <c r="B255" s="196"/>
      <c r="C255" s="614" t="s">
        <v>96</v>
      </c>
      <c r="D255" s="615">
        <f>'ECP2020'!E47</f>
        <v>101145.53009961713</v>
      </c>
      <c r="E255" s="616">
        <f t="shared" si="274"/>
        <v>870.62594508845291</v>
      </c>
      <c r="F255" s="616">
        <f t="shared" si="275"/>
        <v>151.61373360141903</v>
      </c>
      <c r="G255" s="610">
        <f>D255/D248</f>
        <v>0.11098079246869348</v>
      </c>
      <c r="J255" s="537">
        <f t="shared" si="276"/>
        <v>870.62594508845291</v>
      </c>
    </row>
    <row r="256" spans="2:44" hidden="1" x14ac:dyDescent="0.3">
      <c r="B256" s="196"/>
      <c r="C256" s="614" t="s">
        <v>97</v>
      </c>
      <c r="D256" s="615">
        <f>'ECP2020'!E48</f>
        <v>7616.3112739697681</v>
      </c>
      <c r="E256" s="616">
        <f t="shared" si="274"/>
        <v>65.558588644075613</v>
      </c>
      <c r="F256" s="616">
        <f t="shared" si="275"/>
        <v>11.41659337174711</v>
      </c>
      <c r="G256" s="610">
        <f>D256/D248</f>
        <v>8.3569116701540606E-3</v>
      </c>
      <c r="J256" s="537">
        <f t="shared" si="276"/>
        <v>65.558588644075613</v>
      </c>
      <c r="Z256" s="355"/>
      <c r="AR256" s="355"/>
    </row>
    <row r="257" spans="2:44" hidden="1" x14ac:dyDescent="0.3">
      <c r="B257" s="196"/>
      <c r="C257" s="196"/>
      <c r="D257" s="196"/>
      <c r="E257" s="613"/>
      <c r="F257" s="617"/>
      <c r="G257" s="196"/>
      <c r="J257" s="537"/>
      <c r="AR257" s="355"/>
    </row>
    <row r="258" spans="2:44" hidden="1" x14ac:dyDescent="0.3">
      <c r="B258" s="196"/>
      <c r="C258" s="608" t="s">
        <v>132</v>
      </c>
      <c r="D258" s="608">
        <f>'ECP2020'!E60</f>
        <v>357397.40716022276</v>
      </c>
      <c r="E258" s="609">
        <f>D258/$E$5</f>
        <v>3076.3539928514288</v>
      </c>
      <c r="F258" s="618">
        <f>D258/$E$7*100</f>
        <v>535.72664284482323</v>
      </c>
      <c r="G258" s="196"/>
      <c r="J258" s="537">
        <f>IF(OR($D$2=1,$D$2=4,$D$2=7,$D$2=10,$D$2=13,$D$2=16),E258,IF(OR($D$2=2,$D$2=5,$D$2=8,$D$2=11,$D$2=14,$D$2=17),F258,IF(OR($D$2=3,$D$2=6,$D$2=9,$D$2=12,$D$2=15,$D$2=18),G258)))</f>
        <v>3076.3539928514288</v>
      </c>
    </row>
    <row r="259" spans="2:44" hidden="1" x14ac:dyDescent="0.3">
      <c r="B259" s="196"/>
      <c r="C259" s="611" t="s">
        <v>94</v>
      </c>
      <c r="D259" s="196">
        <f>'ECP2020'!E56</f>
        <v>49513.673190503228</v>
      </c>
      <c r="E259" s="613">
        <f>D259/$E$5</f>
        <v>426.19667397883205</v>
      </c>
      <c r="F259" s="617">
        <f>D259/$E$7*100</f>
        <v>74.219323872633467</v>
      </c>
      <c r="G259" s="610">
        <f>D259/D258</f>
        <v>0.1385395422533271</v>
      </c>
      <c r="J259" s="537">
        <f t="shared" si="276"/>
        <v>426.19667397883205</v>
      </c>
    </row>
    <row r="260" spans="2:44" hidden="1" x14ac:dyDescent="0.3">
      <c r="B260" s="196"/>
      <c r="C260" s="611" t="s">
        <v>98</v>
      </c>
      <c r="D260" s="196">
        <f>'ECP2020'!E58</f>
        <v>307883.73396971956</v>
      </c>
      <c r="E260" s="613">
        <f>D260/$E$5</f>
        <v>2650.157318872597</v>
      </c>
      <c r="F260" s="617">
        <f>D260/$E$7*100</f>
        <v>461.50731897218986</v>
      </c>
      <c r="G260" s="610">
        <f>D260/D258</f>
        <v>0.86146045774667301</v>
      </c>
      <c r="J260" s="537">
        <f t="shared" si="276"/>
        <v>2650.157318872597</v>
      </c>
    </row>
    <row r="261" spans="2:44" hidden="1" x14ac:dyDescent="0.3">
      <c r="B261" s="351"/>
      <c r="C261" s="196"/>
      <c r="D261" s="196"/>
      <c r="E261" s="196"/>
      <c r="F261" s="196"/>
      <c r="G261" s="196"/>
    </row>
    <row r="262" spans="2:44" hidden="1" x14ac:dyDescent="0.3">
      <c r="B262" s="189"/>
      <c r="G262" s="189" t="s">
        <v>154</v>
      </c>
      <c r="J262" s="538">
        <f>D258/D248</f>
        <v>0.39215027528980217</v>
      </c>
      <c r="N262" s="189"/>
      <c r="U262" s="189"/>
      <c r="AA262" s="189"/>
      <c r="AG262" s="189"/>
      <c r="AM262" s="189"/>
    </row>
    <row r="263" spans="2:44" ht="17.25" hidden="1" thickBot="1" x14ac:dyDescent="0.35">
      <c r="B263" s="189"/>
      <c r="N263" s="189"/>
      <c r="U263" s="189"/>
      <c r="AA263" s="189"/>
      <c r="AG263" s="189"/>
      <c r="AM263" s="189"/>
    </row>
    <row r="264" spans="2:44" hidden="1" x14ac:dyDescent="0.3">
      <c r="B264" s="189"/>
      <c r="C264" s="539" t="s">
        <v>155</v>
      </c>
      <c r="N264" s="189"/>
      <c r="U264" s="189"/>
      <c r="AA264" s="189"/>
      <c r="AG264" s="189"/>
      <c r="AM264" s="189"/>
    </row>
    <row r="265" spans="2:44" hidden="1" x14ac:dyDescent="0.3">
      <c r="B265" s="189"/>
      <c r="C265" s="540"/>
      <c r="F265" s="531"/>
      <c r="N265" s="189"/>
      <c r="U265" s="189"/>
      <c r="AA265" s="189"/>
      <c r="AG265" s="189"/>
      <c r="AM265" s="189"/>
    </row>
    <row r="266" spans="2:44" hidden="1" x14ac:dyDescent="0.3">
      <c r="B266" s="189"/>
      <c r="C266" s="541" t="s">
        <v>156</v>
      </c>
      <c r="N266" s="189"/>
      <c r="U266" s="189"/>
      <c r="AA266" s="189"/>
      <c r="AG266" s="189"/>
      <c r="AM266" s="189"/>
    </row>
    <row r="267" spans="2:44" hidden="1" x14ac:dyDescent="0.3">
      <c r="B267" s="189"/>
      <c r="C267" s="540">
        <f>J235+J230+J205-J157-J151-J144-J140-J135-J130-J125-J120-J107-J101-J95-J89-J85-J80-J72-J59-J43-J38-J32-J16</f>
        <v>449.66334426884771</v>
      </c>
      <c r="N267" s="189"/>
      <c r="U267" s="189"/>
      <c r="AA267" s="189"/>
      <c r="AG267" s="189"/>
      <c r="AM267" s="189"/>
    </row>
    <row r="268" spans="2:44" ht="17.25" hidden="1" thickBot="1" x14ac:dyDescent="0.35">
      <c r="B268" s="189"/>
      <c r="C268" s="542">
        <f>C265-C267</f>
        <v>-449.66334426884771</v>
      </c>
      <c r="N268" s="189"/>
      <c r="U268" s="189"/>
      <c r="AA268" s="189"/>
      <c r="AG268" s="189"/>
      <c r="AM268" s="189"/>
    </row>
    <row r="269" spans="2:44" x14ac:dyDescent="0.3">
      <c r="C269" s="189" t="s">
        <v>184</v>
      </c>
    </row>
  </sheetData>
  <sheetProtection algorithmName="SHA-512" hashValue="RL0nDO6r5VH0BCSi+JNh61wasRWCL6sQfgha2GkDfaN4XDDK0njb1BBUDhZMlJAcYyTP6GV1d5z7wHiprIyk8A==" saltValue="3dVgBKQi010Nn66lbUed9Q==" spinCount="100000" sheet="1" selectLockedCells="1" selectUnlockedCells="1"/>
  <mergeCells count="6">
    <mergeCell ref="L8:M9"/>
    <mergeCell ref="R8:S9"/>
    <mergeCell ref="AP8:AQ9"/>
    <mergeCell ref="AJ8:AK9"/>
    <mergeCell ref="AD8:AE9"/>
    <mergeCell ref="X8:Y9"/>
  </mergeCells>
  <conditionalFormatting sqref="J239 J245:J1048576 J231 J234 J1:J10">
    <cfRule type="expression" dxfId="0" priority="2">
      <formula>IF(OR($D$2=3,$D$2=6,$D$2=9,$D$2=12,$D$2=15,$D$2=18),+$J:$J)</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29"/>
  <sheetViews>
    <sheetView workbookViewId="0"/>
  </sheetViews>
  <sheetFormatPr baseColWidth="10" defaultColWidth="11" defaultRowHeight="16.5" x14ac:dyDescent="0.3"/>
  <cols>
    <col min="1" max="1" width="29.125" style="189" customWidth="1"/>
    <col min="2" max="6" width="11" style="189"/>
    <col min="7" max="7" width="24" style="189" customWidth="1"/>
    <col min="8" max="8" width="10.75" style="189" customWidth="1"/>
    <col min="9" max="9" width="12" style="189" customWidth="1"/>
    <col min="10" max="16384" width="11" style="189"/>
  </cols>
  <sheetData>
    <row r="1" spans="1:2" x14ac:dyDescent="0.3">
      <c r="A1" s="189" t="s">
        <v>184</v>
      </c>
    </row>
    <row r="2" spans="1:2" x14ac:dyDescent="0.3">
      <c r="A2" s="189" t="s">
        <v>68</v>
      </c>
    </row>
    <row r="3" spans="1:2" x14ac:dyDescent="0.3">
      <c r="A3" s="543"/>
      <c r="B3" s="189">
        <v>2021</v>
      </c>
    </row>
    <row r="4" spans="1:2" x14ac:dyDescent="0.3">
      <c r="A4" s="544"/>
      <c r="B4" s="189">
        <v>2022</v>
      </c>
    </row>
    <row r="5" spans="1:2" x14ac:dyDescent="0.3">
      <c r="A5" s="545"/>
      <c r="B5" s="189">
        <v>2023</v>
      </c>
    </row>
    <row r="6" spans="1:2" x14ac:dyDescent="0.3">
      <c r="A6" s="546"/>
      <c r="B6" s="189">
        <v>2024</v>
      </c>
    </row>
    <row r="7" spans="1:2" x14ac:dyDescent="0.3">
      <c r="A7" s="547"/>
      <c r="B7" s="189">
        <v>2025</v>
      </c>
    </row>
    <row r="8" spans="1:2" x14ac:dyDescent="0.3">
      <c r="A8" s="548"/>
      <c r="B8" s="189">
        <v>2026</v>
      </c>
    </row>
    <row r="10" spans="1:2" x14ac:dyDescent="0.3">
      <c r="A10" s="189" t="s">
        <v>69</v>
      </c>
    </row>
    <row r="11" spans="1:2" x14ac:dyDescent="0.3">
      <c r="A11" s="356"/>
      <c r="B11" s="189" t="s">
        <v>70</v>
      </c>
    </row>
    <row r="12" spans="1:2" x14ac:dyDescent="0.3">
      <c r="A12" s="385"/>
      <c r="B12" s="189" t="s">
        <v>71</v>
      </c>
    </row>
    <row r="13" spans="1:2" x14ac:dyDescent="0.3">
      <c r="A13" s="469"/>
      <c r="B13" s="189" t="s">
        <v>72</v>
      </c>
    </row>
    <row r="14" spans="1:2" x14ac:dyDescent="0.3">
      <c r="A14" s="396"/>
      <c r="B14" s="189" t="s">
        <v>73</v>
      </c>
    </row>
    <row r="16" spans="1:2" ht="17.25" thickBot="1" x14ac:dyDescent="0.35"/>
    <row r="17" spans="1:10" x14ac:dyDescent="0.3">
      <c r="A17" s="189" t="s">
        <v>74</v>
      </c>
      <c r="F17" s="549" t="s">
        <v>78</v>
      </c>
      <c r="G17" s="550"/>
      <c r="H17" s="550"/>
      <c r="I17" s="550"/>
      <c r="J17" s="551"/>
    </row>
    <row r="18" spans="1:10" x14ac:dyDescent="0.3">
      <c r="A18" s="189" t="s">
        <v>75</v>
      </c>
      <c r="B18" s="189" t="s">
        <v>371</v>
      </c>
      <c r="F18" s="552"/>
      <c r="G18" s="553"/>
      <c r="H18" s="553" t="str">
        <f>B27</f>
        <v>par vache</v>
      </c>
      <c r="I18" s="553" t="str">
        <f>B28</f>
        <v>par 100 lb vendues</v>
      </c>
      <c r="J18" s="554" t="str">
        <f>B29</f>
        <v>%</v>
      </c>
    </row>
    <row r="19" spans="1:10" x14ac:dyDescent="0.3">
      <c r="B19" s="189" t="s">
        <v>372</v>
      </c>
      <c r="F19" s="552"/>
      <c r="G19" s="553" t="str">
        <f t="shared" ref="G19:G24" si="0">B18</f>
        <v>Coût de production 2020</v>
      </c>
      <c r="H19" s="553">
        <v>1</v>
      </c>
      <c r="I19" s="553">
        <v>2</v>
      </c>
      <c r="J19" s="554">
        <v>3</v>
      </c>
    </row>
    <row r="20" spans="1:10" x14ac:dyDescent="0.3">
      <c r="B20" s="189" t="s">
        <v>373</v>
      </c>
      <c r="F20" s="552"/>
      <c r="G20" s="553" t="str">
        <f t="shared" si="0"/>
        <v>Indexation 2021</v>
      </c>
      <c r="H20" s="553">
        <v>4</v>
      </c>
      <c r="I20" s="553">
        <v>5</v>
      </c>
      <c r="J20" s="554">
        <v>6</v>
      </c>
    </row>
    <row r="21" spans="1:10" x14ac:dyDescent="0.3">
      <c r="B21" s="189" t="s">
        <v>374</v>
      </c>
      <c r="F21" s="552"/>
      <c r="G21" s="553" t="str">
        <f t="shared" si="0"/>
        <v>Indexation 2022</v>
      </c>
      <c r="H21" s="553">
        <v>7</v>
      </c>
      <c r="I21" s="553">
        <v>8</v>
      </c>
      <c r="J21" s="554">
        <v>9</v>
      </c>
    </row>
    <row r="22" spans="1:10" x14ac:dyDescent="0.3">
      <c r="B22" s="189" t="s">
        <v>375</v>
      </c>
      <c r="F22" s="552"/>
      <c r="G22" s="553" t="str">
        <f t="shared" si="0"/>
        <v>Indexation 2023</v>
      </c>
      <c r="H22" s="553">
        <v>10</v>
      </c>
      <c r="I22" s="553">
        <v>11</v>
      </c>
      <c r="J22" s="554">
        <v>12</v>
      </c>
    </row>
    <row r="23" spans="1:10" x14ac:dyDescent="0.3">
      <c r="B23" s="189" t="s">
        <v>376</v>
      </c>
      <c r="F23" s="552"/>
      <c r="G23" s="553" t="str">
        <f t="shared" si="0"/>
        <v>Indexation 2024</v>
      </c>
      <c r="H23" s="553">
        <v>13</v>
      </c>
      <c r="I23" s="553">
        <v>14</v>
      </c>
      <c r="J23" s="554">
        <v>15</v>
      </c>
    </row>
    <row r="24" spans="1:10" ht="17.25" thickBot="1" x14ac:dyDescent="0.35">
      <c r="F24" s="555"/>
      <c r="G24" s="556" t="str">
        <f t="shared" si="0"/>
        <v>Indexation 2025</v>
      </c>
      <c r="H24" s="556">
        <v>16</v>
      </c>
      <c r="I24" s="556">
        <v>17</v>
      </c>
      <c r="J24" s="557">
        <v>18</v>
      </c>
    </row>
    <row r="25" spans="1:10" ht="17.25" thickBot="1" x14ac:dyDescent="0.35"/>
    <row r="26" spans="1:10" ht="34.5" x14ac:dyDescent="0.45">
      <c r="F26" s="558" t="s">
        <v>78</v>
      </c>
      <c r="G26" s="550"/>
      <c r="H26" s="559">
        <f>IF(AND(G27=G19,G28=H18),H19,IF(AND(G27=G19,G28=I18),I19,IF(AND(G27=G19,G28=J18),J19,IF(AND(G27=G20,G28=H18),H20,IF(AND(G27=G20,G28=I18),I20,IF(AND(G27=G20,G28=J18),J20,IF(AND(G27=G21,G28=H18),H21,IF(AND(G27=G21,G28=I18),I21,IF(AND(G27=G21,G28=J18),J21,IF(AND(G27=G22,G28=H18),H22,IF(AND(G27=G22,G28=I18),I22,IF(AND(G27=G22,G28=J18),J22,IF(AND(G27=G23,G28=H18),H23,IF(AND(G27=G23,G28=I18),I23,IF(AND(G27=G23,G28=J18),J23,IF(AND(G27=G24,G28=H18),H24,IF(AND(G27=G24,G28=I18),I24,IF(AND(G27=G24,G28=J18),J24))))))))))))))))))</f>
        <v>4</v>
      </c>
    </row>
    <row r="27" spans="1:10" x14ac:dyDescent="0.3">
      <c r="A27" s="189" t="s">
        <v>76</v>
      </c>
      <c r="B27" s="189" t="s">
        <v>288</v>
      </c>
      <c r="F27" s="552" t="s">
        <v>68</v>
      </c>
      <c r="G27" s="553" t="str">
        <f>Comparaison!E8</f>
        <v>Indexation 2021</v>
      </c>
      <c r="H27" s="554"/>
    </row>
    <row r="28" spans="1:10" ht="17.25" thickBot="1" x14ac:dyDescent="0.35">
      <c r="B28" s="189" t="s">
        <v>289</v>
      </c>
      <c r="F28" s="555" t="s">
        <v>79</v>
      </c>
      <c r="G28" s="556" t="str">
        <f>Comparaison!E10</f>
        <v>par vache</v>
      </c>
      <c r="H28" s="557"/>
    </row>
    <row r="29" spans="1:10" x14ac:dyDescent="0.3">
      <c r="B29" s="189" t="s">
        <v>77</v>
      </c>
    </row>
  </sheetData>
  <sheetProtection algorithmName="SHA-512" hashValue="QnNQ8tNyVZSxU18DUl9Cgih6ng/y9gAPLgJ4oPuXGl5svTbHYxXA1/LsVxx009Qo9IrIqBFZ7ECdMz5mqNbiPw==" saltValue="Cf/v+VLd78uELGiVWAwTB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Instructions</vt:lpstr>
      <vt:lpstr>ECP2020</vt:lpstr>
      <vt:lpstr>Comparaison</vt:lpstr>
      <vt:lpstr>Définitions</vt:lpstr>
      <vt:lpstr>Coef+Ind</vt:lpstr>
      <vt:lpstr>Lég_Choix</vt:lpstr>
      <vt:lpstr>'ECP2020'!Impression_des_titres</vt:lpstr>
      <vt:lpstr>'ECP2020'!Print_Area</vt:lpstr>
      <vt:lpstr>'ECP2020'!Zone_d_impression</vt:lpstr>
      <vt:lpstr>Instructions!Zone_d_impression</vt:lpstr>
    </vt:vector>
  </TitlesOfParts>
  <Company>FADQ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Plamondon, Julie</dc:creator>
  <cp:lastModifiedBy>Desgagné, Jeanne</cp:lastModifiedBy>
  <cp:lastPrinted>2018-06-04T13:30:53Z</cp:lastPrinted>
  <dcterms:created xsi:type="dcterms:W3CDTF">2018-05-29T20:22:25Z</dcterms:created>
  <dcterms:modified xsi:type="dcterms:W3CDTF">2022-06-15T18:54:43Z</dcterms:modified>
</cp:coreProperties>
</file>